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uu\Desktop\"/>
    </mc:Choice>
  </mc:AlternateContent>
  <bookViews>
    <workbookView xWindow="0" yWindow="0" windowWidth="0" windowHeight="0"/>
  </bookViews>
  <sheets>
    <sheet name="Rekapitulace stavby" sheetId="1" r:id="rId1"/>
    <sheet name="00 - Vedlejší rozpočtové ..." sheetId="2" r:id="rId2"/>
    <sheet name="D1.1 - Architektonicko-st..." sheetId="3" r:id="rId3"/>
    <sheet name="D1.4 - Elektrotechnika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'00 - Vedlejší rozpočtové ...'!$C$119:$K$137</definedName>
    <definedName name="_xlnm.Print_Area" localSheetId="1">'00 - Vedlejší rozpočtové ...'!$C$4:$J$76,'00 - Vedlejší rozpočtové ...'!$C$82:$J$101,'00 - Vedlejší rozpočtové ...'!$C$107:$K$137</definedName>
    <definedName name="_xlnm.Print_Titles" localSheetId="1">'00 - Vedlejší rozpočtové ...'!$119:$119</definedName>
    <definedName name="_xlnm._FilterDatabase" localSheetId="2" hidden="1">'D1.1 - Architektonicko-st...'!$C$137:$K$378</definedName>
    <definedName name="_xlnm.Print_Area" localSheetId="2">'D1.1 - Architektonicko-st...'!$C$4:$J$76,'D1.1 - Architektonicko-st...'!$C$82:$J$119,'D1.1 - Architektonicko-st...'!$C$125:$K$378</definedName>
    <definedName name="_xlnm.Print_Titles" localSheetId="2">'D1.1 - Architektonicko-st...'!$137:$137</definedName>
    <definedName name="_xlnm._FilterDatabase" localSheetId="3" hidden="1">'D1.4 - Elektrotechnika'!$C$116:$K$119</definedName>
    <definedName name="_xlnm.Print_Area" localSheetId="3">'D1.4 - Elektrotechnika'!$C$4:$J$76,'D1.4 - Elektrotechnika'!$C$82:$J$98,'D1.4 - Elektrotechnika'!$C$104:$K$119</definedName>
    <definedName name="_xlnm.Print_Titles" localSheetId="3">'D1.4 - Elektrotechnika'!$116:$116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19"/>
  <c r="BH119"/>
  <c r="BG119"/>
  <c r="BF119"/>
  <c r="T119"/>
  <c r="T118"/>
  <c r="T117"/>
  <c r="R119"/>
  <c r="R118"/>
  <c r="R117"/>
  <c r="P119"/>
  <c r="P118"/>
  <c r="P117"/>
  <c i="1" r="AU97"/>
  <c i="4" r="J114"/>
  <c r="J113"/>
  <c r="F113"/>
  <c r="F111"/>
  <c r="E109"/>
  <c r="J92"/>
  <c r="J91"/>
  <c r="F91"/>
  <c r="F89"/>
  <c r="E87"/>
  <c r="J18"/>
  <c r="E18"/>
  <c r="F92"/>
  <c r="J17"/>
  <c r="J12"/>
  <c r="J111"/>
  <c r="E7"/>
  <c r="E85"/>
  <c i="3" r="J37"/>
  <c r="J36"/>
  <c i="1" r="AY96"/>
  <c i="3" r="J35"/>
  <c i="1" r="AX96"/>
  <c i="3"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3"/>
  <c r="BH373"/>
  <c r="BG373"/>
  <c r="BF373"/>
  <c r="T373"/>
  <c r="R373"/>
  <c r="P373"/>
  <c r="BI371"/>
  <c r="BH371"/>
  <c r="BG371"/>
  <c r="BF371"/>
  <c r="T371"/>
  <c r="R371"/>
  <c r="P371"/>
  <c r="BI370"/>
  <c r="BH370"/>
  <c r="BG370"/>
  <c r="BF370"/>
  <c r="T370"/>
  <c r="R370"/>
  <c r="P370"/>
  <c r="BI364"/>
  <c r="BH364"/>
  <c r="BG364"/>
  <c r="BF364"/>
  <c r="T364"/>
  <c r="R364"/>
  <c r="P364"/>
  <c r="BI363"/>
  <c r="BH363"/>
  <c r="BG363"/>
  <c r="BF363"/>
  <c r="T363"/>
  <c r="R363"/>
  <c r="P363"/>
  <c r="BI361"/>
  <c r="BH361"/>
  <c r="BG361"/>
  <c r="BF361"/>
  <c r="T361"/>
  <c r="R361"/>
  <c r="P361"/>
  <c r="BI360"/>
  <c r="BH360"/>
  <c r="BG360"/>
  <c r="BF360"/>
  <c r="T360"/>
  <c r="R360"/>
  <c r="P360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4"/>
  <c r="BH344"/>
  <c r="BG344"/>
  <c r="BF344"/>
  <c r="T344"/>
  <c r="R344"/>
  <c r="P344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T300"/>
  <c r="R301"/>
  <c r="R300"/>
  <c r="P301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T201"/>
  <c r="R202"/>
  <c r="R201"/>
  <c r="P202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T140"/>
  <c r="R141"/>
  <c r="R140"/>
  <c r="P141"/>
  <c r="P140"/>
  <c r="J135"/>
  <c r="J134"/>
  <c r="F134"/>
  <c r="F132"/>
  <c r="E130"/>
  <c r="J92"/>
  <c r="J91"/>
  <c r="F91"/>
  <c r="F89"/>
  <c r="E87"/>
  <c r="J18"/>
  <c r="E18"/>
  <c r="F92"/>
  <c r="J17"/>
  <c r="J12"/>
  <c r="J132"/>
  <c r="E7"/>
  <c r="E128"/>
  <c i="2" r="J37"/>
  <c r="J36"/>
  <c i="1" r="AY95"/>
  <c i="2" r="J35"/>
  <c i="1" r="AX95"/>
  <c i="2" r="BI134"/>
  <c r="BH134"/>
  <c r="BG134"/>
  <c r="BF134"/>
  <c r="T134"/>
  <c r="T133"/>
  <c r="R134"/>
  <c r="R133"/>
  <c r="P134"/>
  <c r="P133"/>
  <c r="BI129"/>
  <c r="BH129"/>
  <c r="BG129"/>
  <c r="BF129"/>
  <c r="T129"/>
  <c r="T128"/>
  <c r="R129"/>
  <c r="R128"/>
  <c r="P129"/>
  <c r="P128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110"/>
  <c i="1" r="L90"/>
  <c r="AM90"/>
  <c r="AM89"/>
  <c r="L89"/>
  <c r="AM87"/>
  <c r="L87"/>
  <c r="L85"/>
  <c r="L84"/>
  <c i="2" r="J124"/>
  <c r="J134"/>
  <c r="BK124"/>
  <c i="3" r="BK371"/>
  <c r="J358"/>
  <c r="BK343"/>
  <c r="J327"/>
  <c r="J287"/>
  <c r="J273"/>
  <c r="J265"/>
  <c r="J259"/>
  <c r="J253"/>
  <c r="J247"/>
  <c r="J238"/>
  <c r="J231"/>
  <c r="BK214"/>
  <c r="BK209"/>
  <c r="J196"/>
  <c r="BK174"/>
  <c r="BK160"/>
  <c r="BK378"/>
  <c r="J344"/>
  <c r="BK321"/>
  <c r="J306"/>
  <c r="BK295"/>
  <c r="BK289"/>
  <c r="J280"/>
  <c r="BK269"/>
  <c r="J245"/>
  <c r="BK234"/>
  <c r="J214"/>
  <c r="J205"/>
  <c r="BK194"/>
  <c r="BK184"/>
  <c r="J174"/>
  <c r="J163"/>
  <c r="J149"/>
  <c r="J377"/>
  <c r="BK358"/>
  <c r="BK340"/>
  <c r="J328"/>
  <c r="BK311"/>
  <c r="BK286"/>
  <c r="BK280"/>
  <c r="BK265"/>
  <c r="BK247"/>
  <c r="BK240"/>
  <c r="J222"/>
  <c r="BK205"/>
  <c r="BK172"/>
  <c r="BK149"/>
  <c r="BK361"/>
  <c r="J340"/>
  <c r="BK328"/>
  <c r="J315"/>
  <c r="J301"/>
  <c r="J295"/>
  <c r="J289"/>
  <c r="J267"/>
  <c r="J251"/>
  <c r="BK238"/>
  <c r="J229"/>
  <c r="J198"/>
  <c r="BK190"/>
  <c r="J153"/>
  <c i="4" r="J119"/>
  <c r="F37"/>
  <c i="1" r="BD97"/>
  <c i="2" r="J129"/>
  <c r="J123"/>
  <c r="BK134"/>
  <c i="3" r="J376"/>
  <c r="J370"/>
  <c r="BK344"/>
  <c r="BK332"/>
  <c r="J317"/>
  <c r="J276"/>
  <c r="BK271"/>
  <c r="BK261"/>
  <c r="J255"/>
  <c r="BK250"/>
  <c r="BK239"/>
  <c r="J226"/>
  <c r="J212"/>
  <c r="J199"/>
  <c r="BK176"/>
  <c r="BK163"/>
  <c r="BK141"/>
  <c r="J371"/>
  <c r="J354"/>
  <c r="BK313"/>
  <c r="BK304"/>
  <c r="J294"/>
  <c r="BK285"/>
  <c r="BK274"/>
  <c r="BK267"/>
  <c r="J244"/>
  <c r="BK224"/>
  <c r="J209"/>
  <c r="BK198"/>
  <c r="BK193"/>
  <c r="BK178"/>
  <c r="BK165"/>
  <c r="J158"/>
  <c r="J141"/>
  <c r="J364"/>
  <c r="BK350"/>
  <c r="J338"/>
  <c r="J325"/>
  <c r="BK301"/>
  <c r="J282"/>
  <c r="BK266"/>
  <c r="J250"/>
  <c r="BK242"/>
  <c r="J224"/>
  <c r="J216"/>
  <c r="J178"/>
  <c r="J157"/>
  <c r="BK364"/>
  <c r="J350"/>
  <c r="BK330"/>
  <c r="J321"/>
  <c r="BK309"/>
  <c r="BK297"/>
  <c r="J292"/>
  <c r="J269"/>
  <c r="BK259"/>
  <c r="J239"/>
  <c r="BK231"/>
  <c r="BK212"/>
  <c r="BK191"/>
  <c r="BK157"/>
  <c r="J144"/>
  <c i="4" r="F36"/>
  <c i="1" r="BC97"/>
  <c i="3" r="BK229"/>
  <c r="J211"/>
  <c r="BK202"/>
  <c r="J190"/>
  <c r="J148"/>
  <c r="BK376"/>
  <c r="BK370"/>
  <c r="BK334"/>
  <c r="J309"/>
  <c r="J298"/>
  <c r="J291"/>
  <c r="BK282"/>
  <c r="J271"/>
  <c r="BK248"/>
  <c r="J227"/>
  <c r="BK211"/>
  <c r="BK199"/>
  <c r="J188"/>
  <c r="J176"/>
  <c r="J169"/>
  <c r="BK153"/>
  <c r="BK148"/>
  <c r="J373"/>
  <c r="J360"/>
  <c r="J343"/>
  <c r="J330"/>
  <c r="J304"/>
  <c r="J285"/>
  <c r="J274"/>
  <c r="BK253"/>
  <c r="BK244"/>
  <c r="BK226"/>
  <c r="BK218"/>
  <c r="BK182"/>
  <c r="BK158"/>
  <c r="J363"/>
  <c r="J346"/>
  <c r="J334"/>
  <c r="BK325"/>
  <c r="J313"/>
  <c r="BK298"/>
  <c r="BK291"/>
  <c r="J283"/>
  <c r="J248"/>
  <c r="J234"/>
  <c r="BK216"/>
  <c r="J194"/>
  <c r="BK188"/>
  <c r="BK151"/>
  <c i="4" r="F35"/>
  <c i="1" r="BB97"/>
  <c i="2" r="BK123"/>
  <c r="BK129"/>
  <c i="1" r="AS94"/>
  <c i="3" r="BK354"/>
  <c r="BK338"/>
  <c r="J299"/>
  <c r="J286"/>
  <c r="J266"/>
  <c r="BK258"/>
  <c r="BK251"/>
  <c r="J240"/>
  <c r="BK233"/>
  <c r="BK227"/>
  <c r="J220"/>
  <c r="J207"/>
  <c r="J191"/>
  <c r="J165"/>
  <c r="BK144"/>
  <c r="BK373"/>
  <c r="J361"/>
  <c r="J332"/>
  <c r="J311"/>
  <c r="BK299"/>
  <c r="BK292"/>
  <c r="BK283"/>
  <c r="BK273"/>
  <c r="J258"/>
  <c r="BK236"/>
  <c r="BK222"/>
  <c r="BK207"/>
  <c r="BK196"/>
  <c r="J182"/>
  <c r="J172"/>
  <c r="J160"/>
  <c r="J151"/>
  <c r="J378"/>
  <c r="BK363"/>
  <c r="BK346"/>
  <c r="BK336"/>
  <c r="BK315"/>
  <c r="J297"/>
  <c r="BK276"/>
  <c r="BK255"/>
  <c r="BK245"/>
  <c r="J236"/>
  <c r="BK220"/>
  <c r="J202"/>
  <c r="BK169"/>
  <c r="BK377"/>
  <c r="BK360"/>
  <c r="J336"/>
  <c r="BK327"/>
  <c r="BK317"/>
  <c r="BK306"/>
  <c r="BK294"/>
  <c r="BK287"/>
  <c r="J261"/>
  <c r="J242"/>
  <c r="J233"/>
  <c r="J218"/>
  <c r="J193"/>
  <c r="J184"/>
  <c i="4" r="BK119"/>
  <c r="F34"/>
  <c i="1" r="BA97"/>
  <c i="2" l="1" r="P122"/>
  <c r="P121"/>
  <c r="P120"/>
  <c i="1" r="AU95"/>
  <c i="3" r="R143"/>
  <c r="R139"/>
  <c r="T171"/>
  <c r="P189"/>
  <c r="P197"/>
  <c r="R204"/>
  <c r="R200"/>
  <c r="P213"/>
  <c r="T228"/>
  <c r="P241"/>
  <c r="R249"/>
  <c r="T257"/>
  <c r="T268"/>
  <c r="T275"/>
  <c r="P303"/>
  <c r="P329"/>
  <c i="2" r="BK122"/>
  <c r="J122"/>
  <c r="J98"/>
  <c i="3" r="T143"/>
  <c r="T139"/>
  <c r="R171"/>
  <c r="R189"/>
  <c r="T197"/>
  <c r="T204"/>
  <c r="T200"/>
  <c r="R213"/>
  <c r="BK228"/>
  <c r="J228"/>
  <c r="J107"/>
  <c r="BK241"/>
  <c r="J241"/>
  <c r="J108"/>
  <c r="BK249"/>
  <c r="J249"/>
  <c r="J109"/>
  <c r="BK257"/>
  <c r="J257"/>
  <c r="J110"/>
  <c r="BK268"/>
  <c r="J268"/>
  <c r="J111"/>
  <c r="BK275"/>
  <c r="J275"/>
  <c r="J112"/>
  <c r="R303"/>
  <c r="R329"/>
  <c r="P345"/>
  <c r="BK362"/>
  <c r="J362"/>
  <c r="J117"/>
  <c r="R362"/>
  <c r="R375"/>
  <c i="2" r="R122"/>
  <c r="R121"/>
  <c r="R120"/>
  <c i="3" r="BK143"/>
  <c r="J143"/>
  <c r="J99"/>
  <c r="BK171"/>
  <c r="J171"/>
  <c r="J100"/>
  <c r="BK189"/>
  <c r="J189"/>
  <c r="J101"/>
  <c r="BK197"/>
  <c r="J197"/>
  <c r="J102"/>
  <c r="P204"/>
  <c r="P200"/>
  <c r="BK213"/>
  <c r="J213"/>
  <c r="J106"/>
  <c r="P228"/>
  <c r="R241"/>
  <c r="T249"/>
  <c r="P257"/>
  <c r="R268"/>
  <c r="R275"/>
  <c r="BK303"/>
  <c r="J303"/>
  <c r="J114"/>
  <c r="BK329"/>
  <c r="J329"/>
  <c r="J115"/>
  <c r="BK345"/>
  <c r="J345"/>
  <c r="J116"/>
  <c r="T345"/>
  <c r="T362"/>
  <c r="P375"/>
  <c i="2" r="T122"/>
  <c r="T121"/>
  <c r="T120"/>
  <c i="3" r="P143"/>
  <c r="P139"/>
  <c r="P138"/>
  <c i="1" r="AU96"/>
  <c i="3" r="P171"/>
  <c r="T189"/>
  <c r="R197"/>
  <c r="BK204"/>
  <c r="J204"/>
  <c r="J105"/>
  <c r="T213"/>
  <c r="R228"/>
  <c r="T241"/>
  <c r="P249"/>
  <c r="R257"/>
  <c r="P268"/>
  <c r="P275"/>
  <c r="T303"/>
  <c r="T329"/>
  <c r="R345"/>
  <c r="P362"/>
  <c r="BK375"/>
  <c r="J375"/>
  <c r="J118"/>
  <c r="T375"/>
  <c r="BK201"/>
  <c r="J201"/>
  <c r="J104"/>
  <c i="2" r="BK128"/>
  <c r="J128"/>
  <c r="J99"/>
  <c i="3" r="BK300"/>
  <c r="J300"/>
  <c r="J113"/>
  <c i="4" r="BK118"/>
  <c r="J118"/>
  <c r="J97"/>
  <c i="2" r="BK133"/>
  <c r="J133"/>
  <c r="J100"/>
  <c i="3" r="BK140"/>
  <c r="J140"/>
  <c r="J98"/>
  <c i="4" r="J89"/>
  <c r="E107"/>
  <c r="F114"/>
  <c r="BE119"/>
  <c i="3" r="BE148"/>
  <c r="BE158"/>
  <c r="BE169"/>
  <c r="BE174"/>
  <c r="BE176"/>
  <c r="BE178"/>
  <c r="BE199"/>
  <c r="BE202"/>
  <c r="BE205"/>
  <c r="BE207"/>
  <c r="BE211"/>
  <c r="BE220"/>
  <c r="BE224"/>
  <c r="BE226"/>
  <c r="BE233"/>
  <c r="BE236"/>
  <c r="BE239"/>
  <c r="BE244"/>
  <c r="BE245"/>
  <c r="BE247"/>
  <c r="BE255"/>
  <c r="BE271"/>
  <c r="BE273"/>
  <c r="BE274"/>
  <c r="BE276"/>
  <c r="BE285"/>
  <c r="BE336"/>
  <c r="BE350"/>
  <c r="BE354"/>
  <c r="BE371"/>
  <c r="BE373"/>
  <c r="BE376"/>
  <c r="F135"/>
  <c r="BE141"/>
  <c r="BE144"/>
  <c r="BE151"/>
  <c r="BE160"/>
  <c r="BE163"/>
  <c r="BE188"/>
  <c r="BE193"/>
  <c r="BE194"/>
  <c r="BE196"/>
  <c r="BE198"/>
  <c r="BE227"/>
  <c r="BE231"/>
  <c r="BE238"/>
  <c r="BE258"/>
  <c r="BE259"/>
  <c r="BE261"/>
  <c r="BE267"/>
  <c r="BE269"/>
  <c r="BE287"/>
  <c r="BE289"/>
  <c r="BE291"/>
  <c r="BE292"/>
  <c r="BE294"/>
  <c r="BE298"/>
  <c r="BE313"/>
  <c r="BE317"/>
  <c r="BE332"/>
  <c r="BE361"/>
  <c r="BE370"/>
  <c r="E85"/>
  <c r="BE190"/>
  <c r="BE209"/>
  <c r="BE214"/>
  <c r="BE218"/>
  <c r="BE229"/>
  <c r="BE240"/>
  <c r="BE250"/>
  <c r="BE251"/>
  <c r="BE253"/>
  <c r="BE265"/>
  <c r="BE286"/>
  <c r="BE315"/>
  <c r="BE325"/>
  <c r="BE327"/>
  <c r="BE330"/>
  <c r="BE338"/>
  <c r="BE340"/>
  <c r="BE343"/>
  <c r="BE344"/>
  <c r="BE358"/>
  <c r="BE377"/>
  <c r="J89"/>
  <c r="BE149"/>
  <c r="BE153"/>
  <c r="BE157"/>
  <c r="BE165"/>
  <c r="BE172"/>
  <c r="BE182"/>
  <c r="BE184"/>
  <c r="BE191"/>
  <c r="BE212"/>
  <c r="BE216"/>
  <c r="BE222"/>
  <c r="BE234"/>
  <c r="BE242"/>
  <c r="BE248"/>
  <c r="BE266"/>
  <c r="BE280"/>
  <c r="BE282"/>
  <c r="BE283"/>
  <c r="BE295"/>
  <c r="BE297"/>
  <c r="BE299"/>
  <c r="BE301"/>
  <c r="BE304"/>
  <c r="BE306"/>
  <c r="BE309"/>
  <c r="BE311"/>
  <c r="BE321"/>
  <c r="BE328"/>
  <c r="BE334"/>
  <c r="BE346"/>
  <c r="BE360"/>
  <c r="BE363"/>
  <c r="BE364"/>
  <c r="BE378"/>
  <c i="2" r="F117"/>
  <c r="BE123"/>
  <c r="BE134"/>
  <c r="E85"/>
  <c r="BE124"/>
  <c r="BE129"/>
  <c r="J89"/>
  <c r="F35"/>
  <c i="1" r="BB95"/>
  <c i="2" r="F34"/>
  <c i="1" r="BA95"/>
  <c i="3" r="F37"/>
  <c i="1" r="BD96"/>
  <c i="4" r="J34"/>
  <c i="1" r="AW97"/>
  <c i="2" r="F37"/>
  <c i="1" r="BD95"/>
  <c i="2" r="F36"/>
  <c i="1" r="BC95"/>
  <c i="3" r="F34"/>
  <c i="1" r="BA96"/>
  <c i="3" r="F36"/>
  <c i="1" r="BC96"/>
  <c i="2" r="J34"/>
  <c i="1" r="AW95"/>
  <c i="3" r="F35"/>
  <c i="1" r="BB96"/>
  <c i="3" r="J34"/>
  <c i="1" r="AW96"/>
  <c i="4" r="J33"/>
  <c i="1" r="AV97"/>
  <c i="3" l="1" r="T138"/>
  <c r="R138"/>
  <c i="2" r="BK121"/>
  <c r="J121"/>
  <c r="J97"/>
  <c i="4" r="BK117"/>
  <c r="J117"/>
  <c r="J96"/>
  <c i="3" r="BK139"/>
  <c r="J139"/>
  <c r="J97"/>
  <c r="BK200"/>
  <c r="J200"/>
  <c r="J103"/>
  <c i="2" r="F33"/>
  <c i="1" r="AZ95"/>
  <c r="AT97"/>
  <c i="4" r="F33"/>
  <c i="1" r="AZ97"/>
  <c r="BB94"/>
  <c r="W31"/>
  <c i="3" r="F33"/>
  <c i="1" r="AZ96"/>
  <c r="AU94"/>
  <c i="2" r="J33"/>
  <c i="1" r="AV95"/>
  <c r="AT95"/>
  <c r="BC94"/>
  <c r="W32"/>
  <c r="BD94"/>
  <c r="W33"/>
  <c r="BA94"/>
  <c r="W30"/>
  <c i="3" r="J33"/>
  <c i="1" r="AV96"/>
  <c r="AT96"/>
  <c i="3" l="1" r="BK138"/>
  <c r="J138"/>
  <c r="J96"/>
  <c i="2" r="BK120"/>
  <c r="J120"/>
  <c i="4" r="J30"/>
  <c i="1" r="AG97"/>
  <c r="AW94"/>
  <c r="AK30"/>
  <c r="AX94"/>
  <c i="2" r="J30"/>
  <c i="1" r="AG95"/>
  <c r="AY94"/>
  <c r="AZ94"/>
  <c r="W29"/>
  <c i="2" l="1" r="J39"/>
  <c r="J96"/>
  <c i="4" r="J39"/>
  <c i="1" r="AN97"/>
  <c r="AN95"/>
  <c i="3" r="J30"/>
  <c i="1" r="AG96"/>
  <c r="AG94"/>
  <c r="AK26"/>
  <c r="AV94"/>
  <c r="AK29"/>
  <c r="AK35"/>
  <c i="3" l="1" r="J39"/>
  <c i="1" r="AN96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<sst xmlns="http://schemas.openxmlformats.org/spreadsheetml/2006/main">
  <si>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</si>
  <si>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</si>
  <si>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</si>
  <si>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</si>
  <si>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</si>
  <si>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{3e17baba-93c0-40fd-a94a-f2ff92d0a470}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</si>
  <si>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</si>
  <si>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</si>
  <si>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</si>
  <si>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</si>
  <si>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</si>
  <si>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</si>
  <si>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</si>
  <si>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</si>
  <si>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02-23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</si>
  <si>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</si>
  <si>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</si>
  <si>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učebeny JB 236 VŠB</t>
  </si>
  <si>
    <t>KSO:</t>
  </si>
  <si>
    <t>801 35</t>
  </si>
  <si>
    <t>CC-CZ:</t>
  </si>
  <si>
    <t>12631</t>
  </si>
  <si>
    <t>Místo:</t>
  </si>
  <si>
    <t xml:space="preserve"> </t>
  </si>
  <si>
    <t>Datum:</t>
  </si>
  <si>
    <t>28. 6. 2023</t>
  </si>
  <si>
    <t>Zadavatel:</t>
  </si>
  <si>
    <t>IČ:</t>
  </si>
  <si>
    <t>61989100</t>
  </si>
  <si>
    <t>VŠB-TU Ostrava</t>
  </si>
  <si>
    <t>DIČ:</t>
  </si>
  <si>
    <t>Uchazeč:</t>
  </si>
  <si>
    <t>Vyplň údaj</t>
  </si>
  <si>
    <t>Projektant:</t>
  </si>
  <si>
    <t>01206265</t>
  </si>
  <si>
    <t>Ing. David Kelnar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</si>
  <si>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</si>
  <si>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</si>
  <si>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</si>
  <si>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</si>
  <si>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</si>
  <si>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</si>
  <si>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</si>
  <si>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</si>
  <si>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</si>
  <si>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</si>
  <si>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</si>
  <si>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</si>
  <si>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</si>
  <si>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</si>
  <si>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</si>
  <si>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</si>
  <si>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</si>
  <si>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</si>
  <si>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</si>
  <si>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</si>
  <si>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</si>
  <si>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</si>
  <si>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</si>
  <si>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</si>
  <si>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</si>
  <si>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</si>
  <si>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</si>
  <si>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</si>
  <si>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</si>
  <si>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</si>
  <si>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</si>
  <si>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</si>
  <si>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</si>
  <si>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</si>
  <si>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</si>
  <si>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</si>
  <si>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</si>
  <si>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</si>
  <si>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</si>
  <si>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</si>
  <si>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</si>
  <si>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</si>
  <si>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</si>
  <si>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</si>
  <si>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</si>
  <si>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</si>
  <si>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</si>
  <si>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</si>
  <si>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</si>
  <si>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rozpočtové náklady</t>
  </si>
  <si>
    <t>STA</t>
  </si>
  <si>
    <t>1</t>
  </si>
  <si>
    <t>{9d983660-514c-40c7-a2c4-7cf58d4e09ee}</t>
  </si>
  <si>
    <t>2</t>
  </si>
  <si>
    <t>D1.1</t>
  </si>
  <si>
    <t>Architektonicko-stavební řešení</t>
  </si>
  <si>
    <t>{8eb087c9-8466-4bcc-adfc-c6205e061a65}</t>
  </si>
  <si>
    <t>D1.4</t>
  </si>
  <si>
    <t>Elektrotechnika</t>
  </si>
  <si>
    <t>{7642fbbf-5968-4c29-8a4f-53566b9361c2}</t>
  </si>
  <si>
    <t>KRYCÍ LIST SOUPISU PRACÍ</t>
  </si>
  <si>
    <t>Objekt:</t>
  </si>
  <si>
    <t>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</si>
  <si>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</si>
  <si>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</si>
  <si>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</si>
  <si>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</si>
  <si>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</si>
  <si>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</si>
  <si>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</si>
  <si>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</si>
  <si>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</si>
  <si>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</si>
  <si>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</si>
  <si>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</si>
  <si>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</si>
  <si>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</si>
  <si>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</si>
  <si>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</si>
  <si>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</si>
  <si>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</si>
  <si>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</si>
  <si>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</si>
  <si>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</si>
  <si>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</si>
  <si>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</si>
  <si>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</si>
  <si>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</si>
  <si>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</si>
  <si>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</si>
  <si>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</si>
  <si>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013203000</t>
  </si>
  <si>
    <t>Dokumentace stavby bez rozlišení</t>
  </si>
  <si>
    <t>soubor</t>
  </si>
  <si>
    <t>CS ÚRS 2022 02</t>
  </si>
  <si>
    <t>1024</t>
  </si>
  <si>
    <t>135355610</t>
  </si>
  <si>
    <t>013254000</t>
  </si>
  <si>
    <t>Dokumentace a rozpočet skutečného provedení stavby</t>
  </si>
  <si>
    <t>125570179</t>
  </si>
  <si>
    <t>P</t>
  </si>
  <si>
    <t xml:space="preserve">Poznámka k položce:_x000d_
Náklady na vyhotovení dokumentace skutečného provedení stavby a její předání objednateli v požadované formě a požadovaném počtu. _x000d_
</t>
  </si>
  <si>
    <t>VV</t>
  </si>
  <si>
    <t>Součet</t>
  </si>
  <si>
    <t>4</t>
  </si>
  <si>
    <t>VRN3</t>
  </si>
  <si>
    <t>Zařízení staveniště</t>
  </si>
  <si>
    <t>3</t>
  </si>
  <si>
    <t>030001000</t>
  </si>
  <si>
    <t>Zařízení staveniště - kontejner na odpad, stavební buňka, WC a pod.</t>
  </si>
  <si>
    <t>-1311021655</t>
  </si>
  <si>
    <t xml:space="preserve">Poznámka k položce:_x000d_
	1. Vybudování zařízení staveniště : _x000d_
	- 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 : _x000d_
	- Doprava a osazení mobilních buněk soc. zařízení : _x000d_
	- Zřízení vnitrostaveništního rozvodu energie od připojení na hl. přívod na staveništi : _x000d_
	- Zřízení přípojky el. energie, vody, kanalizace, náhradní zdroj energie. : _x000d_
	2. Provoz zařízení staveniště : _x000d_
	- Náklady na vybavení objektů zařízení staveniště, náklady na energie spotřebované dodavatelem v rámci provozu zařízení staveniště, náklady na potřebný úklid v prostorách zařízení staveniště : _x000d_
	- Náklady na nutnou údržbu a opravy na objektech zařízení staveniště a na přípojkách energií : _x000d_
	- Zřízení trvalé, dočasné deponie a mezideponie, příjezdy a přístupy na staveniště z hlediska bezpečnosti a ochrany zdraví třetích osob : _x000d_
	 vč. nutných úprav pro osoby s omezenou schopností pohybu a orientace : _x000d_
	-  Uspořádání a bezpečnost staveniště z hlediska ochrany veřejných zájmů, dodržení podmínek pro provádění staveb z hlediska BOZP : _x000d_
	- Dodržení podmínek - možnosti nakládání s odpady, splnění zvláštních požadavků na provádění stavby, které vyžadují bezpečnostní opatření : _x000d_
	-  Provozní náklady na energie,náklady na vybavení objektů, náklady na údržbu objektu, náklady na úklid ploch využívaných pro objekt. Náklady spojené s pravidelným úklidem kolem stavby. : _x000d_
	3. Odstranění zařízení staveniště : _x000d_
	- Odstranění objektů zařízení staveniště včetně přípojek energií a jejich odvoz. Položka zahrnuje i náklady na úpravu povrchů po odstranění zařízení staveniště a úklid ploch, na kterých bylo zařízení staveniště provozováno. : _x000d_
	- Náklady zhotovitele spojené s kompletní likvidací zařízení staveniště vč. uvedení všech dotčených ploch a zařízení do bezvadného stavu. : _x000d_
005122 R	Provozní vlivy_x000d_
	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práce._x000d_
	1_x000d_
	- Náklady na ztížené podmínky provádění tam, kde jsou stavební práce zcela nebo zčásti omezovány provozem jiných osob : _x000d_
	- Jde zejména o zvýšené náklady související s omezením provozem v areálu objednatele nebo o náklady v důsledku nezbytného respektování stávající dopravy ovlivňující stavební práce. : _x000d_
	- Národní kulturní památka : _x000d_
</t>
  </si>
  <si>
    <t>VRN4</t>
  </si>
  <si>
    <t>Inženýrská činnost</t>
  </si>
  <si>
    <t>045002000</t>
  </si>
  <si>
    <t>Kompletační a koordinační činnost</t>
  </si>
  <si>
    <t>1907923575</t>
  </si>
  <si>
    <t xml:space="preserve">Poznámka k položce:_x000d_
Koordinace stavebních a technologických dodávek stavby.		_x000d_
_x000d_
- Koordinace stavebních a technologických dodávek stavby. : 		_x000d_
- Náklady zhotovitele související se zajištěním a provedením kompletního díla dle PD a souvisejících dokladů. : 		_x000d_
- Koordinovat práce poddodavatelů na základě projektu, provádění věcné a cenové kontroly vč. přejímky a zajištění plnění dílčích termínů dodávek. : 		_x000d_
</t>
  </si>
  <si>
    <t>D1.1 - Architektonicko-stavební řešení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</si>
  <si>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</si>
  <si>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</si>
  <si>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</si>
  <si>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</si>
  <si>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</si>
  <si>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</si>
  <si>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</si>
  <si>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714 - Akustická a protiotřesová opatření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</si>
  <si>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</si>
  <si>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</si>
  <si>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</si>
  <si>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</si>
  <si>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742 - Elektroinstalace - slaboproud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</si>
  <si>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</si>
  <si>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</si>
  <si>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</si>
  <si>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</si>
  <si>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</si>
  <si>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</si>
  <si>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</si>
  <si>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</si>
  <si>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</si>
  <si>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HSV</t>
  </si>
  <si>
    <t>Práce a dodávky HSV</t>
  </si>
  <si>
    <t>Svislé a kompletní konstrukce</t>
  </si>
  <si>
    <t>342272205</t>
  </si>
  <si>
    <t>Příčka z pórobetonových hladkých tvárnic na tenkovrstvou maltu tl 50 mm</t>
  </si>
  <si>
    <t>m2</t>
  </si>
  <si>
    <t>-1932207269</t>
  </si>
  <si>
    <t>"N2"0,7*2,0</t>
  </si>
  <si>
    <t>6</t>
  </si>
  <si>
    <t>Úpravy povrchů, podlahy a osazování výplní</t>
  </si>
  <si>
    <t>611325402</t>
  </si>
  <si>
    <t>Oprava vnitřní vápenocementové hrubé omítky stropů v rozsahu plochy přes 10 do 30 %</t>
  </si>
  <si>
    <t>1186121953</t>
  </si>
  <si>
    <t>"strop JB236" 6,4*9,4</t>
  </si>
  <si>
    <t>"strop ŽT" 2,53*2,75</t>
  </si>
  <si>
    <t>611325412</t>
  </si>
  <si>
    <t>Oprava vnitřní vápenocementové hladké omítky stropů v rozsahu plochy přes 10 do 30 %</t>
  </si>
  <si>
    <t>1641519349</t>
  </si>
  <si>
    <t>612142001</t>
  </si>
  <si>
    <t>Potažení vnitřních stěn sklovláknitým pletivem vtlačeným do tenkovrstvé hmoty</t>
  </si>
  <si>
    <t>-1494190782</t>
  </si>
  <si>
    <t>"N2"2*0,7*2,0</t>
  </si>
  <si>
    <t>612325101</t>
  </si>
  <si>
    <t>Vápenocementová hrubá omítka rýh ve stěnách š do 150 mm</t>
  </si>
  <si>
    <t>1864074598</t>
  </si>
  <si>
    <t>6,5*0,1</t>
  </si>
  <si>
    <t>612325402</t>
  </si>
  <si>
    <t>Oprava vnitřní vápenocementové hrubé omítky stěn v rozsahu plochy přes 10 do 30 %</t>
  </si>
  <si>
    <t>487179930</t>
  </si>
  <si>
    <t>"stěny JB236" 2*(7,25+9,4)*3,05-1,46*2,3-1*1,5+0,77*2,3*13-2,4*2,05-5,6*2,05-0,8*2*2-9,4*0,77</t>
  </si>
  <si>
    <t>"stěny ŽT" 2*(3,3+2,75)*3,05-0,9*2-2,75*0,77</t>
  </si>
  <si>
    <t>7</t>
  </si>
  <si>
    <t>612325412</t>
  </si>
  <si>
    <t>Oprava vnitřní vápenocementové hladké omítky stěn v rozsahu plochy přes 10 do 30 %</t>
  </si>
  <si>
    <t>285746157</t>
  </si>
  <si>
    <t>8</t>
  </si>
  <si>
    <t>632441215</t>
  </si>
  <si>
    <t>Potěr anhydritový samonivelační litý C20 tl přes 45 do 50 mm</t>
  </si>
  <si>
    <t>-1829799817</t>
  </si>
  <si>
    <t>"N4"67,25+9,08+0,58-2*0,77*0,8</t>
  </si>
  <si>
    <t>9</t>
  </si>
  <si>
    <t>632441291</t>
  </si>
  <si>
    <t>Příplatek k anhydritovému samonivelačnímu litému potěru C20 ZKD 5 mm tl</t>
  </si>
  <si>
    <t>-125278976</t>
  </si>
  <si>
    <t>75,678*4 'Přepočtené koeficientem množství</t>
  </si>
  <si>
    <t>10</t>
  </si>
  <si>
    <t>632481213</t>
  </si>
  <si>
    <t>Separační vrstva z PE fólie</t>
  </si>
  <si>
    <t>-1101649802</t>
  </si>
  <si>
    <t>11</t>
  </si>
  <si>
    <t>634112113</t>
  </si>
  <si>
    <t>Obvodová dilatace podlahovým páskem z pěnového PE mezi stěnou a mazaninou nebo potěrem v 80 mm</t>
  </si>
  <si>
    <t>m</t>
  </si>
  <si>
    <t>202636691</t>
  </si>
  <si>
    <t>"JB236"9,42*2+7,14*2-1,46-0,8+0,77*9+0,55*2</t>
  </si>
  <si>
    <t>"ŽT"3,3*2+2,75*2-0,8</t>
  </si>
  <si>
    <t>12</t>
  </si>
  <si>
    <t>polR1</t>
  </si>
  <si>
    <t xml:space="preserve">Úprava kabelových žlabů-odstranění ocelové konstrukce stávajícího žlabu , podrovnání a dolití nového žlabu  			</t>
  </si>
  <si>
    <t>16</t>
  </si>
  <si>
    <t>-1018537899</t>
  </si>
  <si>
    <t>"N6"14,6</t>
  </si>
  <si>
    <t>Ostatní konstrukce a práce, bourání</t>
  </si>
  <si>
    <t>13</t>
  </si>
  <si>
    <t>962031132</t>
  </si>
  <si>
    <t>Bourání příček z cihel pálených na MVC tl do 100 mm</t>
  </si>
  <si>
    <t>-1856439485</t>
  </si>
  <si>
    <t>"B15"2*0,77*3,05</t>
  </si>
  <si>
    <t>14</t>
  </si>
  <si>
    <t>965045113</t>
  </si>
  <si>
    <t>Bourání potěrů cementových nebo pískocementových tl do 50 mm pl přes 4 m2</t>
  </si>
  <si>
    <t>-1617555245</t>
  </si>
  <si>
    <t>"B4"67,25+9,08+0,58</t>
  </si>
  <si>
    <t>965081323</t>
  </si>
  <si>
    <t>Bourání podlah z dlaždic betonových, teracových nebo čedičových tl do 25 mm plochy přes 1 m2</t>
  </si>
  <si>
    <t>-1855481695</t>
  </si>
  <si>
    <t>965081611</t>
  </si>
  <si>
    <t>Odsekání soklíků rovných</t>
  </si>
  <si>
    <t>1410384690</t>
  </si>
  <si>
    <t>"JB236"9,42*2+6,37*2+0,77*4+0,4*2+1-1,46-0,8*2</t>
  </si>
  <si>
    <t>17</t>
  </si>
  <si>
    <t>968062456</t>
  </si>
  <si>
    <t>Vybourání dřevěných dveřních zárubní pl přes 2 m2</t>
  </si>
  <si>
    <t>-75883524</t>
  </si>
  <si>
    <t>"B1"1,45*2,3</t>
  </si>
  <si>
    <t>18</t>
  </si>
  <si>
    <t>968072455</t>
  </si>
  <si>
    <t>Vybourání kovových dveřních zárubní pl do 2 m2</t>
  </si>
  <si>
    <t>849711023</t>
  </si>
  <si>
    <t>"B2"0,7*2,0</t>
  </si>
  <si>
    <t>"B3"0,9*2,0</t>
  </si>
  <si>
    <t>19</t>
  </si>
  <si>
    <t>974031142</t>
  </si>
  <si>
    <t>Vysekání rýh ve zdivu cihelném hl do 70 mm š do 70 mm</t>
  </si>
  <si>
    <t>1798553087</t>
  </si>
  <si>
    <t>997</t>
  </si>
  <si>
    <t>Přesun sutě</t>
  </si>
  <si>
    <t>20</t>
  </si>
  <si>
    <t>997013153</t>
  </si>
  <si>
    <t>Vnitrostaveništní doprava suti a vybouraných hmot pro budovy v přes 9 do 12 m s omezením mechanizace</t>
  </si>
  <si>
    <t>t</t>
  </si>
  <si>
    <t>1206689700</t>
  </si>
  <si>
    <t>997013219</t>
  </si>
  <si>
    <t>Příplatek k vnitrostaveništní dopravě suti a vybouraných hmot za zvětšenou dopravu suti ZKD 10 m</t>
  </si>
  <si>
    <t>648662877</t>
  </si>
  <si>
    <t>15,313*7 'Přepočtené koeficientem množství</t>
  </si>
  <si>
    <t>22</t>
  </si>
  <si>
    <t>997013511</t>
  </si>
  <si>
    <t>Odvoz suti a vybouraných hmot z meziskládky na skládku do 1 km s naložením a se složením</t>
  </si>
  <si>
    <t>163666828</t>
  </si>
  <si>
    <t>23</t>
  </si>
  <si>
    <t>997013509</t>
  </si>
  <si>
    <t>Příplatek k odvozu suti a vybouraných hmot na skládku ZKD 1 km přes 1 km</t>
  </si>
  <si>
    <t>-2088350682</t>
  </si>
  <si>
    <t>15,313*19 'Přepočtené koeficientem množství</t>
  </si>
  <si>
    <t>24</t>
  </si>
  <si>
    <t>997013631</t>
  </si>
  <si>
    <t>Poplatek za uložení na skládce (skládkovné) stavebního odpadu směsného kód odpadu 17 09 04</t>
  </si>
  <si>
    <t>-1889428053</t>
  </si>
  <si>
    <t>998</t>
  </si>
  <si>
    <t>Přesun hmot</t>
  </si>
  <si>
    <t>25</t>
  </si>
  <si>
    <t>998012034</t>
  </si>
  <si>
    <t>Příplatek k přesunu hmot pro budovy monolitické za zvětšený přesun do 500 m</t>
  </si>
  <si>
    <t>-108404591</t>
  </si>
  <si>
    <t>26</t>
  </si>
  <si>
    <t>998017002</t>
  </si>
  <si>
    <t>Přesun hmot s omezením mechanizace pro budovy v přes 6 do 12 m</t>
  </si>
  <si>
    <t>1195675018</t>
  </si>
  <si>
    <t>PSV</t>
  </si>
  <si>
    <t>Práce a dodávky PSV</t>
  </si>
  <si>
    <t>714</t>
  </si>
  <si>
    <t>Akustická a protiotřesová opatření</t>
  </si>
  <si>
    <t>27</t>
  </si>
  <si>
    <t>714110801</t>
  </si>
  <si>
    <t>Demontáž akustických obkladů z panelů dřevěných</t>
  </si>
  <si>
    <t>-157649488</t>
  </si>
  <si>
    <t>"B5"17,75</t>
  </si>
  <si>
    <t>721</t>
  </si>
  <si>
    <t>Zdravotechnika - vnitřní kanalizace</t>
  </si>
  <si>
    <t>28</t>
  </si>
  <si>
    <t>721171803</t>
  </si>
  <si>
    <t>Demontáž potrubí z PVC D do 75</t>
  </si>
  <si>
    <t>-1633088539</t>
  </si>
  <si>
    <t>"B6"5</t>
  </si>
  <si>
    <t>29</t>
  </si>
  <si>
    <t>721174043</t>
  </si>
  <si>
    <t>Potrubí kanalizační z PP připojovací DN 50</t>
  </si>
  <si>
    <t>-370029721</t>
  </si>
  <si>
    <t>"N6"1,5</t>
  </si>
  <si>
    <t>30</t>
  </si>
  <si>
    <t>721194105</t>
  </si>
  <si>
    <t>Vyvedení a upevnění odpadních výpustek DN 50</t>
  </si>
  <si>
    <t>kus</t>
  </si>
  <si>
    <t>-1601466200</t>
  </si>
  <si>
    <t>"N6"1</t>
  </si>
  <si>
    <t>31</t>
  </si>
  <si>
    <t>998721202</t>
  </si>
  <si>
    <t>Přesun hmot procentní pro vnitřní kanalizace v objektech v přes 6 do 12 m</t>
  </si>
  <si>
    <t>%</t>
  </si>
  <si>
    <t>-1042318196</t>
  </si>
  <si>
    <t>32</t>
  </si>
  <si>
    <t>998721292</t>
  </si>
  <si>
    <t>Příplatek k přesunu hmot procentní 721 za zvětšený přesun do 100 m</t>
  </si>
  <si>
    <t>1645661373</t>
  </si>
  <si>
    <t>722</t>
  </si>
  <si>
    <t>Zdravotechnika - vnitřní vodovod</t>
  </si>
  <si>
    <t>33</t>
  </si>
  <si>
    <t>722130801</t>
  </si>
  <si>
    <t>Demontáž potrubí ocelové pozinkované závitové DN do 25</t>
  </si>
  <si>
    <t>128515824</t>
  </si>
  <si>
    <t>34</t>
  </si>
  <si>
    <t>722130831</t>
  </si>
  <si>
    <t>Demontáž nástěnky</t>
  </si>
  <si>
    <t>-535072494</t>
  </si>
  <si>
    <t>"B6"2</t>
  </si>
  <si>
    <t>35</t>
  </si>
  <si>
    <t>722174022</t>
  </si>
  <si>
    <t>Potrubí vodovodní plastové PPR svar polyfúze PN 20 D 20x3,4 mm</t>
  </si>
  <si>
    <t>1185262535</t>
  </si>
  <si>
    <t>"N6"3</t>
  </si>
  <si>
    <t>36</t>
  </si>
  <si>
    <t>722181231</t>
  </si>
  <si>
    <t>Ochrana vodovodního potrubí přilepenými termoizolačními trubicemi z PE tl přes 9 do 13 mm DN do 22 mm</t>
  </si>
  <si>
    <t>1999372219</t>
  </si>
  <si>
    <t>37</t>
  </si>
  <si>
    <t>722190401</t>
  </si>
  <si>
    <t>Vyvedení a upevnění výpustku DN do 25</t>
  </si>
  <si>
    <t>1979267645</t>
  </si>
  <si>
    <t>"N6"2</t>
  </si>
  <si>
    <t>38</t>
  </si>
  <si>
    <t>722220122</t>
  </si>
  <si>
    <t>Nástěnka pro baterii G 3/4" s jedním závitem</t>
  </si>
  <si>
    <t>pár</t>
  </si>
  <si>
    <t>435709356</t>
  </si>
  <si>
    <t>39</t>
  </si>
  <si>
    <t>998722202</t>
  </si>
  <si>
    <t>Přesun hmot procentní pro vnitřní vodovod v objektech v přes 6 do 12 m</t>
  </si>
  <si>
    <t>-335957712</t>
  </si>
  <si>
    <t>40</t>
  </si>
  <si>
    <t>998722292</t>
  </si>
  <si>
    <t>Příplatek k přesunu hmot procentní 722 za zvětšený přesun do 100 m</t>
  </si>
  <si>
    <t>-1934179413</t>
  </si>
  <si>
    <t>725</t>
  </si>
  <si>
    <t>Zdravotechnika - zařizovací předměty</t>
  </si>
  <si>
    <t>41</t>
  </si>
  <si>
    <t>725210821</t>
  </si>
  <si>
    <t>Demontáž umyvadel bez výtokových armatur</t>
  </si>
  <si>
    <t>-1989012106</t>
  </si>
  <si>
    <t>42</t>
  </si>
  <si>
    <t>725219102</t>
  </si>
  <si>
    <t>Montáž umyvadla připevněného na šrouby do zdiva</t>
  </si>
  <si>
    <t>103477113</t>
  </si>
  <si>
    <t>43</t>
  </si>
  <si>
    <t>M</t>
  </si>
  <si>
    <t>64211005</t>
  </si>
  <si>
    <t>umyvadlo keramické závěsné bílé 550x420mm</t>
  </si>
  <si>
    <t>1122620866</t>
  </si>
  <si>
    <t>44</t>
  </si>
  <si>
    <t>725820801</t>
  </si>
  <si>
    <t>Demontáž baterie nástěnné do G 3 / 4</t>
  </si>
  <si>
    <t>-1981011336</t>
  </si>
  <si>
    <t>45</t>
  </si>
  <si>
    <t>725829121</t>
  </si>
  <si>
    <t>Montáž baterie umyvadlové nástěnné pákové a klasické ostatní typ</t>
  </si>
  <si>
    <t>178713288</t>
  </si>
  <si>
    <t>46</t>
  </si>
  <si>
    <t>55145615</t>
  </si>
  <si>
    <t>baterie umyvadlová nástěnná páková 150mm chrom</t>
  </si>
  <si>
    <t>-343029348</t>
  </si>
  <si>
    <t>47</t>
  </si>
  <si>
    <t>998725202</t>
  </si>
  <si>
    <t>Přesun hmot procentní pro zařizovací předměty v objektech v přes 6 do 12 m</t>
  </si>
  <si>
    <t>-893128781</t>
  </si>
  <si>
    <t>48</t>
  </si>
  <si>
    <t>998725292</t>
  </si>
  <si>
    <t>Příplatek k přesunu hmot procentní 725 za zvětšený přesun do 100 m</t>
  </si>
  <si>
    <t>-1504291835</t>
  </si>
  <si>
    <t>741</t>
  </si>
  <si>
    <t>Elektroinstalace - silnoproud</t>
  </si>
  <si>
    <t>49</t>
  </si>
  <si>
    <t>741111001</t>
  </si>
  <si>
    <t>Montáž podlahových kanálů</t>
  </si>
  <si>
    <t>-588734429</t>
  </si>
  <si>
    <t>"N5"14,6</t>
  </si>
  <si>
    <t>50</t>
  </si>
  <si>
    <t>3457549R</t>
  </si>
  <si>
    <t xml:space="preserve">žlab kabelový  100x200 vč. spojek a víka 			</t>
  </si>
  <si>
    <t>10170963</t>
  </si>
  <si>
    <t>51</t>
  </si>
  <si>
    <t>741112831</t>
  </si>
  <si>
    <t>Demontáž elektroinstalačních kanálů podlahových uložených pevně</t>
  </si>
  <si>
    <t>2054541957</t>
  </si>
  <si>
    <t>"B16"14,6</t>
  </si>
  <si>
    <t>52</t>
  </si>
  <si>
    <t>998741102</t>
  </si>
  <si>
    <t>Přesun hmot tonážní pro silnoproud v objektech v přes 6 do 12 m</t>
  </si>
  <si>
    <t>520697042</t>
  </si>
  <si>
    <t>53</t>
  </si>
  <si>
    <t>998741192</t>
  </si>
  <si>
    <t>Příplatek k přesunu hmot tonážní 741 za zvětšený přesun do 100 m</t>
  </si>
  <si>
    <t>-82829023</t>
  </si>
  <si>
    <t>742</t>
  </si>
  <si>
    <t>Elektroinstalace - slaboproud</t>
  </si>
  <si>
    <t>54</t>
  </si>
  <si>
    <t>7424300R01</t>
  </si>
  <si>
    <t>Montáž (zpětná) TV s konzolou</t>
  </si>
  <si>
    <t>-226792930</t>
  </si>
  <si>
    <t>55</t>
  </si>
  <si>
    <t>7424308R01</t>
  </si>
  <si>
    <t>Demontáž TV s konzolou, uschování pro zpětnou montáž</t>
  </si>
  <si>
    <t>-1224702665</t>
  </si>
  <si>
    <t>"B12"1</t>
  </si>
  <si>
    <t>56</t>
  </si>
  <si>
    <t>7424308R02</t>
  </si>
  <si>
    <t>Demontáž dataprojektoru včetně plátna</t>
  </si>
  <si>
    <t>1594498013</t>
  </si>
  <si>
    <t>"B13"1</t>
  </si>
  <si>
    <t>57</t>
  </si>
  <si>
    <t>7424308R03</t>
  </si>
  <si>
    <t>Demontáž tabule</t>
  </si>
  <si>
    <t>429332469</t>
  </si>
  <si>
    <t>"B14"1</t>
  </si>
  <si>
    <t>763</t>
  </si>
  <si>
    <t>Konstrukce suché výstavby</t>
  </si>
  <si>
    <t>58</t>
  </si>
  <si>
    <t>763121413</t>
  </si>
  <si>
    <t>SDK stěna předsazená tl 87,5 mm profil CW+UW 75 deska 1xA 12,5 bez izolace EI 15</t>
  </si>
  <si>
    <t>1647776689</t>
  </si>
  <si>
    <t>59</t>
  </si>
  <si>
    <t>763121423R01</t>
  </si>
  <si>
    <t>SDK stěna předsazená tl 87,5 mm profil CW+UW 75 deska 1xDF 12,5 bez izolace</t>
  </si>
  <si>
    <t>1095313632</t>
  </si>
  <si>
    <t>"N15"2*(2*0,77+0,93)*0,8</t>
  </si>
  <si>
    <t>60</t>
  </si>
  <si>
    <t>763164551</t>
  </si>
  <si>
    <t>SDK obklad kcí tvaru L š přes 0,8 m desky 1xA 12,5</t>
  </si>
  <si>
    <t>1095137058</t>
  </si>
  <si>
    <t>"N14 JB 236 opláštení průvlaku" 9,42*1,5</t>
  </si>
  <si>
    <t>"N14 ŽT opláštení průvlaku" 2,75*1,5</t>
  </si>
  <si>
    <t>61</t>
  </si>
  <si>
    <t>763121714</t>
  </si>
  <si>
    <t>SDK stěna předsazená základní penetrační nátěr</t>
  </si>
  <si>
    <t>697472724</t>
  </si>
  <si>
    <t>62</t>
  </si>
  <si>
    <t>998763402</t>
  </si>
  <si>
    <t>Přesun hmot procentní pro sádrokartonové konstrukce v objektech v přes 6 do 12 m</t>
  </si>
  <si>
    <t>242328055</t>
  </si>
  <si>
    <t>63</t>
  </si>
  <si>
    <t>998763491</t>
  </si>
  <si>
    <t>Příplatek k přesunu hmot procentní pro sádrokartonové konstrukce za zvětšený přesun do 100 m</t>
  </si>
  <si>
    <t>1659811376</t>
  </si>
  <si>
    <t>764</t>
  </si>
  <si>
    <t>Konstrukce klempířské</t>
  </si>
  <si>
    <t>64</t>
  </si>
  <si>
    <t>7640028R</t>
  </si>
  <si>
    <t>Demontáž oplechování do suti - dilatační plech</t>
  </si>
  <si>
    <t>846969695</t>
  </si>
  <si>
    <t>"B10"3,05</t>
  </si>
  <si>
    <t>65</t>
  </si>
  <si>
    <t>764213614R01</t>
  </si>
  <si>
    <t>dilatace z lakovaného plechu rš do 330 mm</t>
  </si>
  <si>
    <t>-1076014747</t>
  </si>
  <si>
    <t>"N11"3,1</t>
  </si>
  <si>
    <t>66</t>
  </si>
  <si>
    <t>998764102</t>
  </si>
  <si>
    <t>Přesun hmot tonážní pro konstrukce klempířské v objektech v přes 6 do 12 m</t>
  </si>
  <si>
    <t>534248396</t>
  </si>
  <si>
    <t>67</t>
  </si>
  <si>
    <t>998764192</t>
  </si>
  <si>
    <t>Příplatek k přesunu hmot tonážní 764 za zvětšený přesun do 100 m</t>
  </si>
  <si>
    <t>829474419</t>
  </si>
  <si>
    <t>766</t>
  </si>
  <si>
    <t>Konstrukce truhlářské</t>
  </si>
  <si>
    <t>68</t>
  </si>
  <si>
    <t>766111820</t>
  </si>
  <si>
    <t>Demontáž truhlářských stěn dřevěných plných</t>
  </si>
  <si>
    <t>1820077652</t>
  </si>
  <si>
    <t>"B7vestavěné skříně" 9,42*3,05-1,46*2,3-1*2,3</t>
  </si>
  <si>
    <t>"B8 vestavěné horní skříně" 4,26</t>
  </si>
  <si>
    <t>69</t>
  </si>
  <si>
    <t>766660001</t>
  </si>
  <si>
    <t>Montáž dveřních křídel otvíravých jednokřídlových š do 0,8 m do ocelové zárubně</t>
  </si>
  <si>
    <t>129889354</t>
  </si>
  <si>
    <t>"N3"1</t>
  </si>
  <si>
    <t>70</t>
  </si>
  <si>
    <t>61162074</t>
  </si>
  <si>
    <t>dveře jednokřídlé voštinové povrch laminátový plné 800x1970-2100mm</t>
  </si>
  <si>
    <t>-1963493011</t>
  </si>
  <si>
    <t>71</t>
  </si>
  <si>
    <t>766660729</t>
  </si>
  <si>
    <t>Montáž dveřního interiérového kování - štítku s klikou</t>
  </si>
  <si>
    <t>23520649</t>
  </si>
  <si>
    <t>72</t>
  </si>
  <si>
    <t>54914123</t>
  </si>
  <si>
    <t xml:space="preserve">kování  klika/klika</t>
  </si>
  <si>
    <t>-1393585429</t>
  </si>
  <si>
    <t>73</t>
  </si>
  <si>
    <t>76666R</t>
  </si>
  <si>
    <t xml:space="preserve">N1- D+M dvoukřídlých dveří 1350x2200mm, aktivní křídlo 800mm, 2/3 prosklené mléčné  bezpěčnostní sklo,okopový plech nerez, bezpečnostní kování klika/koule, vč. obložkové zárubně</t>
  </si>
  <si>
    <t>1914571211</t>
  </si>
  <si>
    <t>74</t>
  </si>
  <si>
    <t>766691914</t>
  </si>
  <si>
    <t>Vyvěšení nebo zavěšení dřevěných křídel dveří pl do 2 m2</t>
  </si>
  <si>
    <t>1320424576</t>
  </si>
  <si>
    <t>75</t>
  </si>
  <si>
    <t>7668R01</t>
  </si>
  <si>
    <t>"N10" Montáž vestavěné skříně policové 0,99x3,0m</t>
  </si>
  <si>
    <t>983048476</t>
  </si>
  <si>
    <t>"N10"2</t>
  </si>
  <si>
    <t>76</t>
  </si>
  <si>
    <t>557R01</t>
  </si>
  <si>
    <t>"N10"skříň vestavěná 0,99x3,0m policová 2 dveřová, barva mahagon</t>
  </si>
  <si>
    <t>-1170017176</t>
  </si>
  <si>
    <t>77</t>
  </si>
  <si>
    <t>7668R02</t>
  </si>
  <si>
    <t>"N8" Montáž skříňky pod umyvadlo 90x60x85cm</t>
  </si>
  <si>
    <t>-1389791213</t>
  </si>
  <si>
    <t>"N8"1</t>
  </si>
  <si>
    <t>78</t>
  </si>
  <si>
    <t>557R02</t>
  </si>
  <si>
    <t>"N8"spodní skříňka pod umyvadlo 90x60x85cm se 2 policemi, 2 dveřová, s horní krycí pracovní deskou, barva bílá,</t>
  </si>
  <si>
    <t>1148122399</t>
  </si>
  <si>
    <t>79</t>
  </si>
  <si>
    <t>7668R03</t>
  </si>
  <si>
    <t>"N12" Montáž věšákové police tvaru L, délky 3,0m, 25 háčků</t>
  </si>
  <si>
    <t>1691004597</t>
  </si>
  <si>
    <t>"N12"1</t>
  </si>
  <si>
    <t>80</t>
  </si>
  <si>
    <t>557R03</t>
  </si>
  <si>
    <t>"N12"Věšáková stěna tvaru L, celková rozvinutá délka 3000mm, výška 1800mm, 25 háčků, lamino tl.18mm, šedá barva</t>
  </si>
  <si>
    <t>-1177690091</t>
  </si>
  <si>
    <t>81</t>
  </si>
  <si>
    <t>998766202</t>
  </si>
  <si>
    <t>Přesun hmot procentní pro kce truhlářské v objektech v přes 6 do 12 m</t>
  </si>
  <si>
    <t>972903030</t>
  </si>
  <si>
    <t>82</t>
  </si>
  <si>
    <t>998766292</t>
  </si>
  <si>
    <t>Příplatek k přesunu hmot procentní 766 za zvětšený přesun do 100 m</t>
  </si>
  <si>
    <t>473060530</t>
  </si>
  <si>
    <t>767</t>
  </si>
  <si>
    <t>Konstrukce zámečnické</t>
  </si>
  <si>
    <t>83</t>
  </si>
  <si>
    <t>767810811</t>
  </si>
  <si>
    <t>Demontáž mřížek větracích ocelových čtyřhranných nebo kruhových</t>
  </si>
  <si>
    <t>1815640198</t>
  </si>
  <si>
    <t>"B11"2</t>
  </si>
  <si>
    <t>776</t>
  </si>
  <si>
    <t>Podlahy povlakové</t>
  </si>
  <si>
    <t>84</t>
  </si>
  <si>
    <t>776111111</t>
  </si>
  <si>
    <t>Broušení anhydritového podkladu povlakových podlah</t>
  </si>
  <si>
    <t>-1545934948</t>
  </si>
  <si>
    <t>85</t>
  </si>
  <si>
    <t>776111311</t>
  </si>
  <si>
    <t>Vysátí podkladu povlakových podlah</t>
  </si>
  <si>
    <t>-1952494834</t>
  </si>
  <si>
    <t>"N4 pod anhydrid"67,25+9,08+0,58-2*0,77*0,8</t>
  </si>
  <si>
    <t>"N4 pod PVC"67,25+9,08+0,58-2*0,77*0,8</t>
  </si>
  <si>
    <t>86</t>
  </si>
  <si>
    <t>776121112</t>
  </si>
  <si>
    <t>Vodou ředitelná penetrace savého podkladu povlakových podlah</t>
  </si>
  <si>
    <t>-1517091863</t>
  </si>
  <si>
    <t>87</t>
  </si>
  <si>
    <t>776201811</t>
  </si>
  <si>
    <t>Demontáž lepených povlakových podlah bez podložky ručně</t>
  </si>
  <si>
    <t>-1195544839</t>
  </si>
  <si>
    <t>"B4"67,25+9,08+0,58-3,9*0,77-3,0*0,77</t>
  </si>
  <si>
    <t>88</t>
  </si>
  <si>
    <t>776221111</t>
  </si>
  <si>
    <t>Lepení pásů z PVC standardním lepidlem</t>
  </si>
  <si>
    <t>1551973714</t>
  </si>
  <si>
    <t>89</t>
  </si>
  <si>
    <t>28412245</t>
  </si>
  <si>
    <t>krytina podlahová heterogenní š 1,5m tl 2mm</t>
  </si>
  <si>
    <t>-1482621368</t>
  </si>
  <si>
    <t>75,678*1,15 'Přepočtené koeficientem množství</t>
  </si>
  <si>
    <t>90</t>
  </si>
  <si>
    <t>776410811</t>
  </si>
  <si>
    <t>Odstranění soklíků a lišt pryžových nebo plastových</t>
  </si>
  <si>
    <t>1935456112</t>
  </si>
  <si>
    <t>91</t>
  </si>
  <si>
    <t>776421111</t>
  </si>
  <si>
    <t>Montáž obvodových lišt lepením</t>
  </si>
  <si>
    <t>-448598464</t>
  </si>
  <si>
    <t>92</t>
  </si>
  <si>
    <t>2841100R</t>
  </si>
  <si>
    <t xml:space="preserve">lišta soklová PVC 15x50mm vč. rohů </t>
  </si>
  <si>
    <t>-1392255083</t>
  </si>
  <si>
    <t>50,19*1,1 'Přepočtené koeficientem množství</t>
  </si>
  <si>
    <t>93</t>
  </si>
  <si>
    <t>998776202</t>
  </si>
  <si>
    <t>Přesun hmot procentní pro podlahy povlakové v objektech v přes 6 do 12 m</t>
  </si>
  <si>
    <t>-1727378713</t>
  </si>
  <si>
    <t>94</t>
  </si>
  <si>
    <t>998776292</t>
  </si>
  <si>
    <t>Příplatek k přesunu hmot procentní 776 za zvětšený přesun do 100 m</t>
  </si>
  <si>
    <t>572484313</t>
  </si>
  <si>
    <t>781</t>
  </si>
  <si>
    <t>Dokončovací práce - obklady</t>
  </si>
  <si>
    <t>95</t>
  </si>
  <si>
    <t>781121011</t>
  </si>
  <si>
    <t>Nátěr penetrační na stěnu</t>
  </si>
  <si>
    <t>-1868416537</t>
  </si>
  <si>
    <t>"N7 kolem umyvadla" 1*1,5+0,77*1,5*2</t>
  </si>
  <si>
    <t>96</t>
  </si>
  <si>
    <t>781473810</t>
  </si>
  <si>
    <t>Demontáž obkladů z obkladaček keramických lepených</t>
  </si>
  <si>
    <t>622855080</t>
  </si>
  <si>
    <t>"B7 kolem umyvadla" 1*1,5+0,77*1,5*2</t>
  </si>
  <si>
    <t>97</t>
  </si>
  <si>
    <t>781474154</t>
  </si>
  <si>
    <t>Montáž obkladů vnitřních keramických velkoformátových hladkých přes 4 do 6 ks/m2 lepených flexibilním lepidlem</t>
  </si>
  <si>
    <t>563501671</t>
  </si>
  <si>
    <t>98</t>
  </si>
  <si>
    <t>59761001</t>
  </si>
  <si>
    <t>obklad velkoformátový keramický hladký přes 4 do 6ks/m2</t>
  </si>
  <si>
    <t>1921517339</t>
  </si>
  <si>
    <t>3,81*1,15 'Přepočtené koeficientem množství</t>
  </si>
  <si>
    <t>99</t>
  </si>
  <si>
    <t>781491011</t>
  </si>
  <si>
    <t>Montáž zrcadel plochy do 1 m2 lepených silikonovým tmelem na podkladní omítku</t>
  </si>
  <si>
    <t>650388184</t>
  </si>
  <si>
    <t>"N6"0,8*0,5</t>
  </si>
  <si>
    <t>100</t>
  </si>
  <si>
    <t>63465124R01</t>
  </si>
  <si>
    <t>zrcadlo nemontované čiré tl 4mm rozměr 500x800mm</t>
  </si>
  <si>
    <t>359919999</t>
  </si>
  <si>
    <t>"N6"0,5*0,8</t>
  </si>
  <si>
    <t>0,4*1,1 'Přepočtené koeficientem množství</t>
  </si>
  <si>
    <t>101</t>
  </si>
  <si>
    <t>998781202</t>
  </si>
  <si>
    <t>Přesun hmot procentní pro obklady keramické v objektech v přes 6 do 12 m</t>
  </si>
  <si>
    <t>299851160</t>
  </si>
  <si>
    <t>102</t>
  </si>
  <si>
    <t>998781292</t>
  </si>
  <si>
    <t>Příplatek k přesunu hmot procentní 781 za zvětšený přesun do 100 m</t>
  </si>
  <si>
    <t>-1927219685</t>
  </si>
  <si>
    <t>783</t>
  </si>
  <si>
    <t>Dokončovací práce - nátěry</t>
  </si>
  <si>
    <t>103</t>
  </si>
  <si>
    <t>783301303</t>
  </si>
  <si>
    <t>Bezoplachové odrezivění zámečnických konstrukcí</t>
  </si>
  <si>
    <t>936107364</t>
  </si>
  <si>
    <t>"kce-vestavěných skříní"2*(0,065+0,1)*(12*3,05+2,75+9,4)</t>
  </si>
  <si>
    <t>"elektrorozvaděče"2*0,8*3,05</t>
  </si>
  <si>
    <t>104</t>
  </si>
  <si>
    <t>783314101</t>
  </si>
  <si>
    <t>Základní jednonásobný syntetický nátěr zámečnických konstrukcí</t>
  </si>
  <si>
    <t>932282802</t>
  </si>
  <si>
    <t>105</t>
  </si>
  <si>
    <t>783317101</t>
  </si>
  <si>
    <t>Krycí jednonásobný syntetický standardní nátěr zámečnických konstrukcí</t>
  </si>
  <si>
    <t>-1127475188</t>
  </si>
  <si>
    <t>106</t>
  </si>
  <si>
    <t>783601341</t>
  </si>
  <si>
    <t>Odrezivění litinových otopných těles před provedením nátěru</t>
  </si>
  <si>
    <t>-1082059601</t>
  </si>
  <si>
    <t>3*1,5</t>
  </si>
  <si>
    <t>107</t>
  </si>
  <si>
    <t>783614141</t>
  </si>
  <si>
    <t>Základní jednonásobný syntetický nátěr litinových otopných těles</t>
  </si>
  <si>
    <t>-2042990277</t>
  </si>
  <si>
    <t>108</t>
  </si>
  <si>
    <t>783617107</t>
  </si>
  <si>
    <t>Krycí dvojnásobný syntetický nátěr žebrových trub</t>
  </si>
  <si>
    <t>-1681167006</t>
  </si>
  <si>
    <t>784</t>
  </si>
  <si>
    <t>Dokončovací práce - malby a tapety</t>
  </si>
  <si>
    <t>109</t>
  </si>
  <si>
    <t>784111031</t>
  </si>
  <si>
    <t>Omytí podkladu v místnostech v do 3,80 m</t>
  </si>
  <si>
    <t>50340385</t>
  </si>
  <si>
    <t>110</t>
  </si>
  <si>
    <t>784121001</t>
  </si>
  <si>
    <t>Oškrabání malby v mísnostech v do 3,80 m</t>
  </si>
  <si>
    <t>212349127</t>
  </si>
  <si>
    <t>111</t>
  </si>
  <si>
    <t>784121011</t>
  </si>
  <si>
    <t>Rozmývání podkladu po oškrabání malby v místnostech v do 3,80 m</t>
  </si>
  <si>
    <t>893944017</t>
  </si>
  <si>
    <t>112</t>
  </si>
  <si>
    <t>784181121</t>
  </si>
  <si>
    <t>Hloubková jednonásobná bezbarvá penetrace podkladu v místnostech v do 3,80 m</t>
  </si>
  <si>
    <t>364747523</t>
  </si>
  <si>
    <t>113</t>
  </si>
  <si>
    <t>784211121</t>
  </si>
  <si>
    <t>Dvojnásobné bílé malby ze směsí za mokra středně oděruvzdorných v místnostech v do 3,80 m</t>
  </si>
  <si>
    <t>-2008244563</t>
  </si>
  <si>
    <t>HZS</t>
  </si>
  <si>
    <t>Hodinové zúčtovací sazby</t>
  </si>
  <si>
    <t>114</t>
  </si>
  <si>
    <t>HZS1292</t>
  </si>
  <si>
    <t>Hodinová zúčtovací sazba stavební dělník</t>
  </si>
  <si>
    <t>hod</t>
  </si>
  <si>
    <t>512</t>
  </si>
  <si>
    <t>-1452023419</t>
  </si>
  <si>
    <t>115</t>
  </si>
  <si>
    <t>HZS2121</t>
  </si>
  <si>
    <t>Hodinová zúčtovací sazba truhlář</t>
  </si>
  <si>
    <t>780077096</t>
  </si>
  <si>
    <t>116</t>
  </si>
  <si>
    <t>HZS2211</t>
  </si>
  <si>
    <t>Hodinová zúčtovací sazba instalatér</t>
  </si>
  <si>
    <t>945858435</t>
  </si>
  <si>
    <t>D1.4 - Elektrotechnika</t>
  </si>
  <si>
    <t>Jiří Langer</t>
  </si>
  <si>
    <t>741 - Elektroinstalace - silnoproud</t>
  </si>
  <si>
    <t>Elektroinstalace - viz samostatný rozpočet elektroinstlací</t>
  </si>
  <si>
    <t>316489394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</si>
</sst>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top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30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30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34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30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34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30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36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53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54</v>
      </c>
      <c r="AI60" s="41"/>
      <c r="AJ60" s="41"/>
      <c r="AK60" s="41"/>
      <c r="AL60" s="41"/>
      <c r="AM60" s="63" t="s">
        <v>55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56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57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54</v>
      </c>
      <c r="AI75" s="41"/>
      <c r="AJ75" s="41"/>
      <c r="AK75" s="41"/>
      <c r="AL75" s="41"/>
      <c r="AM75" s="63" t="s">
        <v>55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58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02-23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Rekonstrukce učebeny JB 236 VŠB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22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24</v>
      </c>
      <c r="AJ87" s="39"/>
      <c r="AK87" s="39"/>
      <c r="AL87" s="39"/>
      <c r="AM87" s="78" t="str">
        <f>IF(AN8= "","",AN8)</f>
        <v>28. 6. 2023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26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VŠB-TU Ostrava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33</v>
      </c>
      <c r="AJ89" s="39"/>
      <c r="AK89" s="39"/>
      <c r="AL89" s="39"/>
      <c r="AM89" s="79" t="str">
        <f>IF(E17="","",E17)</f>
        <v>Ing. David Kelnar</v>
      </c>
      <c r="AN89" s="70"/>
      <c r="AO89" s="70"/>
      <c r="AP89" s="70"/>
      <c r="AQ89" s="39"/>
      <c r="AR89" s="43"/>
      <c r="AS89" s="80" t="s">
        <v>59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31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37</v>
      </c>
      <c r="AJ90" s="39"/>
      <c r="AK90" s="39"/>
      <c r="AL90" s="39"/>
      <c r="AM90" s="79" t="str">
        <f>IF(E20="","",E20)</f>
        <v>Ing. David Kelnar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60</v>
      </c>
      <c r="D92" s="93"/>
      <c r="E92" s="93"/>
      <c r="F92" s="93"/>
      <c r="G92" s="93"/>
      <c r="H92" s="94"/>
      <c r="I92" s="95" t="s">
        <v>61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62</v>
      </c>
      <c r="AH92" s="93"/>
      <c r="AI92" s="93"/>
      <c r="AJ92" s="93"/>
      <c r="AK92" s="93"/>
      <c r="AL92" s="93"/>
      <c r="AM92" s="93"/>
      <c r="AN92" s="95" t="s">
        <v>63</v>
      </c>
      <c r="AO92" s="93"/>
      <c r="AP92" s="97"/>
      <c r="AQ92" s="98" t="s">
        <v>64</v>
      </c>
      <c r="AR92" s="43"/>
      <c r="AS92" s="99" t="s">
        <v>65</v>
      </c>
      <c r="AT92" s="100" t="s">
        <v>66</v>
      </c>
      <c r="AU92" s="100" t="s">
        <v>67</v>
      </c>
      <c r="AV92" s="100" t="s">
        <v>68</v>
      </c>
      <c r="AW92" s="100" t="s">
        <v>69</v>
      </c>
      <c r="AX92" s="100" t="s">
        <v>70</v>
      </c>
      <c r="AY92" s="100" t="s">
        <v>71</v>
      </c>
      <c r="AZ92" s="100" t="s">
        <v>72</v>
      </c>
      <c r="BA92" s="100" t="s">
        <v>73</v>
      </c>
      <c r="BB92" s="100" t="s">
        <v>74</v>
      </c>
      <c r="BC92" s="100" t="s">
        <v>75</v>
      </c>
      <c r="BD92" s="101" t="s">
        <v>76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77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78</v>
      </c>
      <c r="BT94" s="116" t="s">
        <v>79</v>
      </c>
      <c r="BU94" s="117" t="s">
        <v>80</v>
      </c>
      <c r="BV94" s="116" t="s">
        <v>81</v>
      </c>
      <c r="BW94" s="116" t="s">
        <v>5</v>
      </c>
      <c r="BX94" s="116" t="s">
        <v>82</v>
      </c>
      <c r="CL94" s="116" t="s">
        <v>19</v>
      </c>
    </row>
    <row r="95" s="7" customFormat="1" ht="16.5" customHeight="1">
      <c r="A95" s="118" t="s">
        <v>83</v>
      </c>
      <c r="B95" s="119"/>
      <c r="C95" s="120"/>
      <c r="D95" s="121" t="s">
        <v>84</v>
      </c>
      <c r="E95" s="121"/>
      <c r="F95" s="121"/>
      <c r="G95" s="121"/>
      <c r="H95" s="121"/>
      <c r="I95" s="122"/>
      <c r="J95" s="121" t="s">
        <v>85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'00 - Vedlejší rozpočtové 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86</v>
      </c>
      <c r="AR95" s="125"/>
      <c r="AS95" s="126">
        <v>0</v>
      </c>
      <c r="AT95" s="127">
        <f>ROUND(SUM(AV95:AW95),2)</f>
        <v>0</v>
      </c>
      <c r="AU95" s="128">
        <f>'00 - Vedlejší rozpočtové ...'!P120</f>
        <v>0</v>
      </c>
      <c r="AV95" s="127">
        <f>'00 - Vedlejší rozpočtové ...'!J33</f>
        <v>0</v>
      </c>
      <c r="AW95" s="127">
        <f>'00 - Vedlejší rozpočtové ...'!J34</f>
        <v>0</v>
      </c>
      <c r="AX95" s="127">
        <f>'00 - Vedlejší rozpočtové ...'!J35</f>
        <v>0</v>
      </c>
      <c r="AY95" s="127">
        <f>'00 - Vedlejší rozpočtové ...'!J36</f>
        <v>0</v>
      </c>
      <c r="AZ95" s="127">
        <f>'00 - Vedlejší rozpočtové ...'!F33</f>
        <v>0</v>
      </c>
      <c r="BA95" s="127">
        <f>'00 - Vedlejší rozpočtové ...'!F34</f>
        <v>0</v>
      </c>
      <c r="BB95" s="127">
        <f>'00 - Vedlejší rozpočtové ...'!F35</f>
        <v>0</v>
      </c>
      <c r="BC95" s="127">
        <f>'00 - Vedlejší rozpočtové ...'!F36</f>
        <v>0</v>
      </c>
      <c r="BD95" s="129">
        <f>'00 - Vedlejší rozpočtové ...'!F37</f>
        <v>0</v>
      </c>
      <c r="BE95" s="7"/>
      <c r="BT95" s="130" t="s">
        <v>87</v>
      </c>
      <c r="BV95" s="130" t="s">
        <v>81</v>
      </c>
      <c r="BW95" s="130" t="s">
        <v>88</v>
      </c>
      <c r="BX95" s="130" t="s">
        <v>5</v>
      </c>
      <c r="CL95" s="130" t="s">
        <v>19</v>
      </c>
      <c r="CM95" s="130" t="s">
        <v>89</v>
      </c>
    </row>
    <row r="96" s="7" customFormat="1" ht="16.5" customHeight="1">
      <c r="A96" s="118" t="s">
        <v>83</v>
      </c>
      <c r="B96" s="119"/>
      <c r="C96" s="120"/>
      <c r="D96" s="121" t="s">
        <v>90</v>
      </c>
      <c r="E96" s="121"/>
      <c r="F96" s="121"/>
      <c r="G96" s="121"/>
      <c r="H96" s="121"/>
      <c r="I96" s="122"/>
      <c r="J96" s="121" t="s">
        <v>91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'D1.1 - Architektonicko-st...'!J30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86</v>
      </c>
      <c r="AR96" s="125"/>
      <c r="AS96" s="126">
        <v>0</v>
      </c>
      <c r="AT96" s="127">
        <f>ROUND(SUM(AV96:AW96),2)</f>
        <v>0</v>
      </c>
      <c r="AU96" s="128">
        <f>'D1.1 - Architektonicko-st...'!P138</f>
        <v>0</v>
      </c>
      <c r="AV96" s="127">
        <f>'D1.1 - Architektonicko-st...'!J33</f>
        <v>0</v>
      </c>
      <c r="AW96" s="127">
        <f>'D1.1 - Architektonicko-st...'!J34</f>
        <v>0</v>
      </c>
      <c r="AX96" s="127">
        <f>'D1.1 - Architektonicko-st...'!J35</f>
        <v>0</v>
      </c>
      <c r="AY96" s="127">
        <f>'D1.1 - Architektonicko-st...'!J36</f>
        <v>0</v>
      </c>
      <c r="AZ96" s="127">
        <f>'D1.1 - Architektonicko-st...'!F33</f>
        <v>0</v>
      </c>
      <c r="BA96" s="127">
        <f>'D1.1 - Architektonicko-st...'!F34</f>
        <v>0</v>
      </c>
      <c r="BB96" s="127">
        <f>'D1.1 - Architektonicko-st...'!F35</f>
        <v>0</v>
      </c>
      <c r="BC96" s="127">
        <f>'D1.1 - Architektonicko-st...'!F36</f>
        <v>0</v>
      </c>
      <c r="BD96" s="129">
        <f>'D1.1 - Architektonicko-st...'!F37</f>
        <v>0</v>
      </c>
      <c r="BE96" s="7"/>
      <c r="BT96" s="130" t="s">
        <v>87</v>
      </c>
      <c r="BV96" s="130" t="s">
        <v>81</v>
      </c>
      <c r="BW96" s="130" t="s">
        <v>92</v>
      </c>
      <c r="BX96" s="130" t="s">
        <v>5</v>
      </c>
      <c r="CL96" s="130" t="s">
        <v>19</v>
      </c>
      <c r="CM96" s="130" t="s">
        <v>89</v>
      </c>
    </row>
    <row r="97" s="7" customFormat="1" ht="16.5" customHeight="1">
      <c r="A97" s="118" t="s">
        <v>83</v>
      </c>
      <c r="B97" s="119"/>
      <c r="C97" s="120"/>
      <c r="D97" s="121" t="s">
        <v>93</v>
      </c>
      <c r="E97" s="121"/>
      <c r="F97" s="121"/>
      <c r="G97" s="121"/>
      <c r="H97" s="121"/>
      <c r="I97" s="122"/>
      <c r="J97" s="121" t="s">
        <v>94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'D1.4 - Elektrotechnika'!J30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86</v>
      </c>
      <c r="AR97" s="125"/>
      <c r="AS97" s="131">
        <v>0</v>
      </c>
      <c r="AT97" s="132">
        <f>ROUND(SUM(AV97:AW97),2)</f>
        <v>0</v>
      </c>
      <c r="AU97" s="133">
        <f>'D1.4 - Elektrotechnika'!P117</f>
        <v>0</v>
      </c>
      <c r="AV97" s="132">
        <f>'D1.4 - Elektrotechnika'!J33</f>
        <v>0</v>
      </c>
      <c r="AW97" s="132">
        <f>'D1.4 - Elektrotechnika'!J34</f>
        <v>0</v>
      </c>
      <c r="AX97" s="132">
        <f>'D1.4 - Elektrotechnika'!J35</f>
        <v>0</v>
      </c>
      <c r="AY97" s="132">
        <f>'D1.4 - Elektrotechnika'!J36</f>
        <v>0</v>
      </c>
      <c r="AZ97" s="132">
        <f>'D1.4 - Elektrotechnika'!F33</f>
        <v>0</v>
      </c>
      <c r="BA97" s="132">
        <f>'D1.4 - Elektrotechnika'!F34</f>
        <v>0</v>
      </c>
      <c r="BB97" s="132">
        <f>'D1.4 - Elektrotechnika'!F35</f>
        <v>0</v>
      </c>
      <c r="BC97" s="132">
        <f>'D1.4 - Elektrotechnika'!F36</f>
        <v>0</v>
      </c>
      <c r="BD97" s="134">
        <f>'D1.4 - Elektrotechnika'!F37</f>
        <v>0</v>
      </c>
      <c r="BE97" s="7"/>
      <c r="BT97" s="130" t="s">
        <v>87</v>
      </c>
      <c r="BV97" s="130" t="s">
        <v>81</v>
      </c>
      <c r="BW97" s="130" t="s">
        <v>95</v>
      </c>
      <c r="BX97" s="130" t="s">
        <v>5</v>
      </c>
      <c r="CL97" s="130" t="s">
        <v>19</v>
      </c>
      <c r="CM97" s="130" t="s">
        <v>89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FprVmIXP/e3CAYTWOKjuZiy/LaGiX+CKt+ICbm47LY8OmMzgL7ZUZNtNKxuu98Yd6T9Q0gSN3s0U4YEoCWc/3g==" hashValue="R6T4EIPGSn0yMt8T4pgsTKWZWjJucTDtV7KfCF8aJemREwvGN0Vu3P5eDaiaTjf0Mmtcn+pizEGnY0EUhAy2N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0 - Vedlejší rozpočtové ...'!C2" display="/"/>
    <hyperlink ref="A96" location="'D1.1 - Architektonicko-st...'!C2" display="/"/>
    <hyperlink ref="A97" location="'D1.4 - Elektr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89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Rekonstrukce učebeny JB 236 VŠB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21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22</v>
      </c>
      <c r="E12" s="37"/>
      <c r="F12" s="142" t="s">
        <v>23</v>
      </c>
      <c r="G12" s="37"/>
      <c r="H12" s="37"/>
      <c r="I12" s="139" t="s">
        <v>24</v>
      </c>
      <c r="J12" s="143" t="str">
        <f>'Rekapitulace stavby'!AN8</f>
        <v>28. 6. 2023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26</v>
      </c>
      <c r="E14" s="37"/>
      <c r="F14" s="37"/>
      <c r="G14" s="37"/>
      <c r="H14" s="37"/>
      <c r="I14" s="139" t="s">
        <v>27</v>
      </c>
      <c r="J14" s="142" t="s">
        <v>28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29</v>
      </c>
      <c r="F15" s="37"/>
      <c r="G15" s="37"/>
      <c r="H15" s="37"/>
      <c r="I15" s="139" t="s">
        <v>30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31</v>
      </c>
      <c r="E17" s="37"/>
      <c r="F17" s="37"/>
      <c r="G17" s="37"/>
      <c r="H17" s="37"/>
      <c r="I17" s="139" t="s">
        <v>27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30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33</v>
      </c>
      <c r="E20" s="37"/>
      <c r="F20" s="37"/>
      <c r="G20" s="37"/>
      <c r="H20" s="37"/>
      <c r="I20" s="139" t="s">
        <v>27</v>
      </c>
      <c r="J20" s="142" t="s">
        <v>34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35</v>
      </c>
      <c r="F21" s="37"/>
      <c r="G21" s="37"/>
      <c r="H21" s="37"/>
      <c r="I21" s="139" t="s">
        <v>30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27</v>
      </c>
      <c r="J23" s="142" t="s">
        <v>34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35</v>
      </c>
      <c r="F24" s="37"/>
      <c r="G24" s="37"/>
      <c r="H24" s="37"/>
      <c r="I24" s="139" t="s">
        <v>30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39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41</v>
      </c>
      <c r="G32" s="37"/>
      <c r="H32" s="37"/>
      <c r="I32" s="151" t="s">
        <v>40</v>
      </c>
      <c r="J32" s="151" t="s">
        <v>42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43</v>
      </c>
      <c r="E33" s="139" t="s">
        <v>44</v>
      </c>
      <c r="F33" s="153">
        <f>ROUND((SUM(BE120:BE137)),  2)</f>
        <v>0</v>
      </c>
      <c r="G33" s="37"/>
      <c r="H33" s="37"/>
      <c r="I33" s="154">
        <v>0.20999999999999999</v>
      </c>
      <c r="J33" s="153">
        <f>ROUND(((SUM(BE120:BE137))*I33),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45</v>
      </c>
      <c r="F34" s="153">
        <f>ROUND((SUM(BF120:BF137)),  2)</f>
        <v>0</v>
      </c>
      <c r="G34" s="37"/>
      <c r="H34" s="37"/>
      <c r="I34" s="154">
        <v>0.14999999999999999</v>
      </c>
      <c r="J34" s="153">
        <f>ROUND(((SUM(BF120:BF137))*I34),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46</v>
      </c>
      <c r="F35" s="153">
        <f>ROUND((SUM(BG120:BG137)),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47</v>
      </c>
      <c r="F36" s="153">
        <f>ROUND((SUM(BH120:BH137)),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48</v>
      </c>
      <c r="F37" s="153">
        <f>ROUND((SUM(BI120:BI137)),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49</v>
      </c>
      <c r="E39" s="157"/>
      <c r="F39" s="157"/>
      <c r="G39" s="158" t="s">
        <v>50</v>
      </c>
      <c r="H39" s="159" t="s">
        <v>51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52</v>
      </c>
      <c r="E50" s="163"/>
      <c r="F50" s="163"/>
      <c r="G50" s="162" t="s">
        <v>53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54</v>
      </c>
      <c r="E61" s="165"/>
      <c r="F61" s="166" t="s">
        <v>55</v>
      </c>
      <c r="G61" s="164" t="s">
        <v>54</v>
      </c>
      <c r="H61" s="165"/>
      <c r="I61" s="165"/>
      <c r="J61" s="167" t="s">
        <v>55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56</v>
      </c>
      <c r="E65" s="168"/>
      <c r="F65" s="168"/>
      <c r="G65" s="162" t="s">
        <v>57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54</v>
      </c>
      <c r="E76" s="165"/>
      <c r="F76" s="166" t="s">
        <v>55</v>
      </c>
      <c r="G76" s="164" t="s">
        <v>54</v>
      </c>
      <c r="H76" s="165"/>
      <c r="I76" s="165"/>
      <c r="J76" s="167" t="s">
        <v>55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učebeny JB 236 VŠB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00 - Vedlejší rozpočtové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22</v>
      </c>
      <c r="D89" s="39"/>
      <c r="E89" s="39"/>
      <c r="F89" s="26" t="str">
        <f>F12</f>
        <v xml:space="preserve"> </v>
      </c>
      <c r="G89" s="39"/>
      <c r="H89" s="39"/>
      <c r="I89" s="31" t="s">
        <v>24</v>
      </c>
      <c r="J89" s="78" t="str">
        <f>IF(J12="","",J12)</f>
        <v>28. 6. 2023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26</v>
      </c>
      <c r="D91" s="39"/>
      <c r="E91" s="39"/>
      <c r="F91" s="26" t="str">
        <f>E15</f>
        <v>VŠB-TU Ostrava</v>
      </c>
      <c r="G91" s="39"/>
      <c r="H91" s="39"/>
      <c r="I91" s="31" t="s">
        <v>33</v>
      </c>
      <c r="J91" s="35" t="str">
        <f>E21</f>
        <v>Ing. David Kelnar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31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Ing. David Kelnar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100</v>
      </c>
      <c r="D94" s="175"/>
      <c r="E94" s="175"/>
      <c r="F94" s="175"/>
      <c r="G94" s="175"/>
      <c r="H94" s="175"/>
      <c r="I94" s="175"/>
      <c r="J94" s="176" t="s">
        <v>101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102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8"/>
      <c r="C97" s="179"/>
      <c r="D97" s="180" t="s">
        <v>104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105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106</v>
      </c>
      <c r="E99" s="187"/>
      <c r="F99" s="187"/>
      <c r="G99" s="187"/>
      <c r="H99" s="187"/>
      <c r="I99" s="187"/>
      <c r="J99" s="188">
        <f>J128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107</v>
      </c>
      <c r="E100" s="187"/>
      <c r="F100" s="187"/>
      <c r="G100" s="187"/>
      <c r="H100" s="187"/>
      <c r="I100" s="187"/>
      <c r="J100" s="188">
        <f>J133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108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Rekonstrukce učebeny JB 236 VŠB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97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00 - Vedlejší rozpočtové náklady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22</v>
      </c>
      <c r="D114" s="39"/>
      <c r="E114" s="39"/>
      <c r="F114" s="26" t="str">
        <f>F12</f>
        <v xml:space="preserve"> </v>
      </c>
      <c r="G114" s="39"/>
      <c r="H114" s="39"/>
      <c r="I114" s="31" t="s">
        <v>24</v>
      </c>
      <c r="J114" s="78" t="str">
        <f>IF(J12="","",J12)</f>
        <v>28. 6. 2023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26</v>
      </c>
      <c r="D116" s="39"/>
      <c r="E116" s="39"/>
      <c r="F116" s="26" t="str">
        <f>E15</f>
        <v>VŠB-TU Ostrava</v>
      </c>
      <c r="G116" s="39"/>
      <c r="H116" s="39"/>
      <c r="I116" s="31" t="s">
        <v>33</v>
      </c>
      <c r="J116" s="35" t="str">
        <f>E21</f>
        <v>Ing. David Kelnar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31</v>
      </c>
      <c r="D117" s="39"/>
      <c r="E117" s="39"/>
      <c r="F117" s="26" t="str">
        <f>IF(E18="","",E18)</f>
        <v>Vyplň údaj</v>
      </c>
      <c r="G117" s="39"/>
      <c r="H117" s="39"/>
      <c r="I117" s="31" t="s">
        <v>37</v>
      </c>
      <c r="J117" s="35" t="str">
        <f>E24</f>
        <v>Ing. David Kelnar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109</v>
      </c>
      <c r="D119" s="193" t="s">
        <v>64</v>
      </c>
      <c r="E119" s="193" t="s">
        <v>60</v>
      </c>
      <c r="F119" s="193" t="s">
        <v>61</v>
      </c>
      <c r="G119" s="193" t="s">
        <v>110</v>
      </c>
      <c r="H119" s="193" t="s">
        <v>111</v>
      </c>
      <c r="I119" s="193" t="s">
        <v>112</v>
      </c>
      <c r="J119" s="193" t="s">
        <v>101</v>
      </c>
      <c r="K119" s="194" t="s">
        <v>113</v>
      </c>
      <c r="L119" s="195"/>
      <c r="M119" s="99" t="s">
        <v>1</v>
      </c>
      <c r="N119" s="100" t="s">
        <v>43</v>
      </c>
      <c r="O119" s="100" t="s">
        <v>114</v>
      </c>
      <c r="P119" s="100" t="s">
        <v>115</v>
      </c>
      <c r="Q119" s="100" t="s">
        <v>116</v>
      </c>
      <c r="R119" s="100" t="s">
        <v>117</v>
      </c>
      <c r="S119" s="100" t="s">
        <v>118</v>
      </c>
      <c r="T119" s="101" t="s">
        <v>119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120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</f>
        <v>0</v>
      </c>
      <c r="Q120" s="103"/>
      <c r="R120" s="198">
        <f>R121</f>
        <v>0</v>
      </c>
      <c r="S120" s="103"/>
      <c r="T120" s="199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78</v>
      </c>
      <c r="AU120" s="16" t="s">
        <v>103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78</v>
      </c>
      <c r="E121" s="204" t="s">
        <v>121</v>
      </c>
      <c r="F121" s="204" t="s">
        <v>85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P122+P128+P133</f>
        <v>0</v>
      </c>
      <c r="Q121" s="209"/>
      <c r="R121" s="210">
        <f>R122+R128+R133</f>
        <v>0</v>
      </c>
      <c r="S121" s="209"/>
      <c r="T121" s="211">
        <f>T122+T128+T133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122</v>
      </c>
      <c r="AT121" s="213" t="s">
        <v>78</v>
      </c>
      <c r="AU121" s="213" t="s">
        <v>79</v>
      </c>
      <c r="AY121" s="212" t="s">
        <v>123</v>
      </c>
      <c r="BK121" s="214">
        <f>BK122+BK128+BK133</f>
        <v>0</v>
      </c>
    </row>
    <row r="122" s="12" customFormat="1" ht="22.8" customHeight="1">
      <c r="A122" s="12"/>
      <c r="B122" s="201"/>
      <c r="C122" s="202"/>
      <c r="D122" s="203" t="s">
        <v>78</v>
      </c>
      <c r="E122" s="215" t="s">
        <v>124</v>
      </c>
      <c r="F122" s="215" t="s">
        <v>125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SUM(P123:P127)</f>
        <v>0</v>
      </c>
      <c r="Q122" s="209"/>
      <c r="R122" s="210">
        <f>SUM(R123:R127)</f>
        <v>0</v>
      </c>
      <c r="S122" s="209"/>
      <c r="T122" s="211">
        <f>SUM(T123:T127)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122</v>
      </c>
      <c r="AT122" s="213" t="s">
        <v>78</v>
      </c>
      <c r="AU122" s="213" t="s">
        <v>87</v>
      </c>
      <c r="AY122" s="212" t="s">
        <v>123</v>
      </c>
      <c r="BK122" s="214">
        <f>SUM(BK123:BK127)</f>
        <v>0</v>
      </c>
    </row>
    <row r="123" s="2" customFormat="1" ht="16.5" customHeight="1">
      <c r="A123" s="37"/>
      <c r="B123" s="38"/>
      <c r="C123" s="217" t="s">
        <v>87</v>
      </c>
      <c r="D123" s="217" t="s">
        <v>126</v>
      </c>
      <c r="E123" s="218" t="s">
        <v>127</v>
      </c>
      <c r="F123" s="219" t="s">
        <v>128</v>
      </c>
      <c r="G123" s="220" t="s">
        <v>129</v>
      </c>
      <c r="H123" s="221">
        <v>1</v>
      </c>
      <c r="I123" s="222"/>
      <c r="J123" s="223">
        <f>ROUND(I123*H123,2)</f>
        <v>0</v>
      </c>
      <c r="K123" s="219" t="s">
        <v>130</v>
      </c>
      <c r="L123" s="43"/>
      <c r="M123" s="224" t="s">
        <v>1</v>
      </c>
      <c r="N123" s="225" t="s">
        <v>44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131</v>
      </c>
      <c r="AT123" s="228" t="s">
        <v>126</v>
      </c>
      <c r="AU123" s="228" t="s">
        <v>89</v>
      </c>
      <c r="AY123" s="16" t="s">
        <v>123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87</v>
      </c>
      <c r="BK123" s="229">
        <f>ROUND(I123*H123,2)</f>
        <v>0</v>
      </c>
      <c r="BL123" s="16" t="s">
        <v>131</v>
      </c>
      <c r="BM123" s="228" t="s">
        <v>132</v>
      </c>
    </row>
    <row r="124" s="2" customFormat="1" ht="21.75" customHeight="1">
      <c r="A124" s="37"/>
      <c r="B124" s="38"/>
      <c r="C124" s="217" t="s">
        <v>89</v>
      </c>
      <c r="D124" s="217" t="s">
        <v>126</v>
      </c>
      <c r="E124" s="218" t="s">
        <v>133</v>
      </c>
      <c r="F124" s="219" t="s">
        <v>134</v>
      </c>
      <c r="G124" s="220" t="s">
        <v>129</v>
      </c>
      <c r="H124" s="221">
        <v>1</v>
      </c>
      <c r="I124" s="222"/>
      <c r="J124" s="223">
        <f>ROUND(I124*H124,2)</f>
        <v>0</v>
      </c>
      <c r="K124" s="219" t="s">
        <v>130</v>
      </c>
      <c r="L124" s="43"/>
      <c r="M124" s="224" t="s">
        <v>1</v>
      </c>
      <c r="N124" s="225" t="s">
        <v>44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131</v>
      </c>
      <c r="AT124" s="228" t="s">
        <v>126</v>
      </c>
      <c r="AU124" s="228" t="s">
        <v>89</v>
      </c>
      <c r="AY124" s="16" t="s">
        <v>123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87</v>
      </c>
      <c r="BK124" s="229">
        <f>ROUND(I124*H124,2)</f>
        <v>0</v>
      </c>
      <c r="BL124" s="16" t="s">
        <v>131</v>
      </c>
      <c r="BM124" s="228" t="s">
        <v>135</v>
      </c>
    </row>
    <row r="125" s="2" customFormat="1">
      <c r="A125" s="37"/>
      <c r="B125" s="38"/>
      <c r="C125" s="39"/>
      <c r="D125" s="230" t="s">
        <v>136</v>
      </c>
      <c r="E125" s="39"/>
      <c r="F125" s="231" t="s">
        <v>137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136</v>
      </c>
      <c r="AU125" s="16" t="s">
        <v>89</v>
      </c>
    </row>
    <row r="126" s="13" customFormat="1">
      <c r="A126" s="13"/>
      <c r="B126" s="235"/>
      <c r="C126" s="236"/>
      <c r="D126" s="230" t="s">
        <v>138</v>
      </c>
      <c r="E126" s="237" t="s">
        <v>1</v>
      </c>
      <c r="F126" s="238" t="s">
        <v>87</v>
      </c>
      <c r="G126" s="236"/>
      <c r="H126" s="239">
        <v>1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138</v>
      </c>
      <c r="AU126" s="245" t="s">
        <v>89</v>
      </c>
      <c r="AV126" s="13" t="s">
        <v>89</v>
      </c>
      <c r="AW126" s="13" t="s">
        <v>36</v>
      </c>
      <c r="AX126" s="13" t="s">
        <v>79</v>
      </c>
      <c r="AY126" s="245" t="s">
        <v>123</v>
      </c>
    </row>
    <row r="127" s="14" customFormat="1">
      <c r="A127" s="14"/>
      <c r="B127" s="246"/>
      <c r="C127" s="247"/>
      <c r="D127" s="230" t="s">
        <v>138</v>
      </c>
      <c r="E127" s="248" t="s">
        <v>1</v>
      </c>
      <c r="F127" s="249" t="s">
        <v>139</v>
      </c>
      <c r="G127" s="247"/>
      <c r="H127" s="250">
        <v>1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138</v>
      </c>
      <c r="AU127" s="256" t="s">
        <v>89</v>
      </c>
      <c r="AV127" s="14" t="s">
        <v>140</v>
      </c>
      <c r="AW127" s="14" t="s">
        <v>36</v>
      </c>
      <c r="AX127" s="14" t="s">
        <v>87</v>
      </c>
      <c r="AY127" s="256" t="s">
        <v>123</v>
      </c>
    </row>
    <row r="128" s="12" customFormat="1" ht="22.8" customHeight="1">
      <c r="A128" s="12"/>
      <c r="B128" s="201"/>
      <c r="C128" s="202"/>
      <c r="D128" s="203" t="s">
        <v>78</v>
      </c>
      <c r="E128" s="215" t="s">
        <v>141</v>
      </c>
      <c r="F128" s="215" t="s">
        <v>142</v>
      </c>
      <c r="G128" s="202"/>
      <c r="H128" s="202"/>
      <c r="I128" s="205"/>
      <c r="J128" s="216">
        <f>BK128</f>
        <v>0</v>
      </c>
      <c r="K128" s="202"/>
      <c r="L128" s="207"/>
      <c r="M128" s="208"/>
      <c r="N128" s="209"/>
      <c r="O128" s="209"/>
      <c r="P128" s="210">
        <f>SUM(P129:P132)</f>
        <v>0</v>
      </c>
      <c r="Q128" s="209"/>
      <c r="R128" s="210">
        <f>SUM(R129:R132)</f>
        <v>0</v>
      </c>
      <c r="S128" s="209"/>
      <c r="T128" s="211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122</v>
      </c>
      <c r="AT128" s="213" t="s">
        <v>78</v>
      </c>
      <c r="AU128" s="213" t="s">
        <v>87</v>
      </c>
      <c r="AY128" s="212" t="s">
        <v>123</v>
      </c>
      <c r="BK128" s="214">
        <f>SUM(BK129:BK132)</f>
        <v>0</v>
      </c>
    </row>
    <row r="129" s="2" customFormat="1" ht="24.15" customHeight="1">
      <c r="A129" s="37"/>
      <c r="B129" s="38"/>
      <c r="C129" s="217" t="s">
        <v>143</v>
      </c>
      <c r="D129" s="217" t="s">
        <v>126</v>
      </c>
      <c r="E129" s="218" t="s">
        <v>144</v>
      </c>
      <c r="F129" s="219" t="s">
        <v>145</v>
      </c>
      <c r="G129" s="220" t="s">
        <v>129</v>
      </c>
      <c r="H129" s="221">
        <v>1</v>
      </c>
      <c r="I129" s="222"/>
      <c r="J129" s="223">
        <f>ROUND(I129*H129,2)</f>
        <v>0</v>
      </c>
      <c r="K129" s="219" t="s">
        <v>130</v>
      </c>
      <c r="L129" s="43"/>
      <c r="M129" s="224" t="s">
        <v>1</v>
      </c>
      <c r="N129" s="225" t="s">
        <v>44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131</v>
      </c>
      <c r="AT129" s="228" t="s">
        <v>126</v>
      </c>
      <c r="AU129" s="228" t="s">
        <v>89</v>
      </c>
      <c r="AY129" s="16" t="s">
        <v>123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87</v>
      </c>
      <c r="BK129" s="229">
        <f>ROUND(I129*H129,2)</f>
        <v>0</v>
      </c>
      <c r="BL129" s="16" t="s">
        <v>131</v>
      </c>
      <c r="BM129" s="228" t="s">
        <v>146</v>
      </c>
    </row>
    <row r="130" s="2" customFormat="1">
      <c r="A130" s="37"/>
      <c r="B130" s="38"/>
      <c r="C130" s="39"/>
      <c r="D130" s="230" t="s">
        <v>136</v>
      </c>
      <c r="E130" s="39"/>
      <c r="F130" s="257" t="s">
        <v>147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136</v>
      </c>
      <c r="AU130" s="16" t="s">
        <v>89</v>
      </c>
    </row>
    <row r="131" s="13" customFormat="1">
      <c r="A131" s="13"/>
      <c r="B131" s="235"/>
      <c r="C131" s="236"/>
      <c r="D131" s="230" t="s">
        <v>138</v>
      </c>
      <c r="E131" s="237" t="s">
        <v>1</v>
      </c>
      <c r="F131" s="238" t="s">
        <v>87</v>
      </c>
      <c r="G131" s="236"/>
      <c r="H131" s="239">
        <v>1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138</v>
      </c>
      <c r="AU131" s="245" t="s">
        <v>89</v>
      </c>
      <c r="AV131" s="13" t="s">
        <v>89</v>
      </c>
      <c r="AW131" s="13" t="s">
        <v>36</v>
      </c>
      <c r="AX131" s="13" t="s">
        <v>79</v>
      </c>
      <c r="AY131" s="245" t="s">
        <v>123</v>
      </c>
    </row>
    <row r="132" s="14" customFormat="1">
      <c r="A132" s="14"/>
      <c r="B132" s="246"/>
      <c r="C132" s="247"/>
      <c r="D132" s="230" t="s">
        <v>138</v>
      </c>
      <c r="E132" s="248" t="s">
        <v>1</v>
      </c>
      <c r="F132" s="249" t="s">
        <v>139</v>
      </c>
      <c r="G132" s="247"/>
      <c r="H132" s="250">
        <v>1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138</v>
      </c>
      <c r="AU132" s="256" t="s">
        <v>89</v>
      </c>
      <c r="AV132" s="14" t="s">
        <v>140</v>
      </c>
      <c r="AW132" s="14" t="s">
        <v>36</v>
      </c>
      <c r="AX132" s="14" t="s">
        <v>87</v>
      </c>
      <c r="AY132" s="256" t="s">
        <v>123</v>
      </c>
    </row>
    <row r="133" s="12" customFormat="1" ht="22.8" customHeight="1">
      <c r="A133" s="12"/>
      <c r="B133" s="201"/>
      <c r="C133" s="202"/>
      <c r="D133" s="203" t="s">
        <v>78</v>
      </c>
      <c r="E133" s="215" t="s">
        <v>148</v>
      </c>
      <c r="F133" s="215" t="s">
        <v>149</v>
      </c>
      <c r="G133" s="202"/>
      <c r="H133" s="202"/>
      <c r="I133" s="205"/>
      <c r="J133" s="216">
        <f>BK133</f>
        <v>0</v>
      </c>
      <c r="K133" s="202"/>
      <c r="L133" s="207"/>
      <c r="M133" s="208"/>
      <c r="N133" s="209"/>
      <c r="O133" s="209"/>
      <c r="P133" s="210">
        <f>SUM(P134:P137)</f>
        <v>0</v>
      </c>
      <c r="Q133" s="209"/>
      <c r="R133" s="210">
        <f>SUM(R134:R137)</f>
        <v>0</v>
      </c>
      <c r="S133" s="209"/>
      <c r="T133" s="211">
        <f>SUM(T134:T137)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2" t="s">
        <v>122</v>
      </c>
      <c r="AT133" s="213" t="s">
        <v>78</v>
      </c>
      <c r="AU133" s="213" t="s">
        <v>87</v>
      </c>
      <c r="AY133" s="212" t="s">
        <v>123</v>
      </c>
      <c r="BK133" s="214">
        <f>SUM(BK134:BK137)</f>
        <v>0</v>
      </c>
    </row>
    <row r="134" s="2" customFormat="1" ht="16.5" customHeight="1">
      <c r="A134" s="37"/>
      <c r="B134" s="38"/>
      <c r="C134" s="217" t="s">
        <v>140</v>
      </c>
      <c r="D134" s="217" t="s">
        <v>126</v>
      </c>
      <c r="E134" s="218" t="s">
        <v>150</v>
      </c>
      <c r="F134" s="219" t="s">
        <v>151</v>
      </c>
      <c r="G134" s="220" t="s">
        <v>129</v>
      </c>
      <c r="H134" s="221">
        <v>1</v>
      </c>
      <c r="I134" s="222"/>
      <c r="J134" s="223">
        <f>ROUND(I134*H134,2)</f>
        <v>0</v>
      </c>
      <c r="K134" s="219" t="s">
        <v>130</v>
      </c>
      <c r="L134" s="43"/>
      <c r="M134" s="224" t="s">
        <v>1</v>
      </c>
      <c r="N134" s="225" t="s">
        <v>44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131</v>
      </c>
      <c r="AT134" s="228" t="s">
        <v>126</v>
      </c>
      <c r="AU134" s="228" t="s">
        <v>89</v>
      </c>
      <c r="AY134" s="16" t="s">
        <v>123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87</v>
      </c>
      <c r="BK134" s="229">
        <f>ROUND(I134*H134,2)</f>
        <v>0</v>
      </c>
      <c r="BL134" s="16" t="s">
        <v>131</v>
      </c>
      <c r="BM134" s="228" t="s">
        <v>152</v>
      </c>
    </row>
    <row r="135" s="2" customFormat="1">
      <c r="A135" s="37"/>
      <c r="B135" s="38"/>
      <c r="C135" s="39"/>
      <c r="D135" s="230" t="s">
        <v>136</v>
      </c>
      <c r="E135" s="39"/>
      <c r="F135" s="231" t="s">
        <v>153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136</v>
      </c>
      <c r="AU135" s="16" t="s">
        <v>89</v>
      </c>
    </row>
    <row r="136" s="13" customFormat="1">
      <c r="A136" s="13"/>
      <c r="B136" s="235"/>
      <c r="C136" s="236"/>
      <c r="D136" s="230" t="s">
        <v>138</v>
      </c>
      <c r="E136" s="237" t="s">
        <v>1</v>
      </c>
      <c r="F136" s="238" t="s">
        <v>87</v>
      </c>
      <c r="G136" s="236"/>
      <c r="H136" s="239">
        <v>1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138</v>
      </c>
      <c r="AU136" s="245" t="s">
        <v>89</v>
      </c>
      <c r="AV136" s="13" t="s">
        <v>89</v>
      </c>
      <c r="AW136" s="13" t="s">
        <v>36</v>
      </c>
      <c r="AX136" s="13" t="s">
        <v>79</v>
      </c>
      <c r="AY136" s="245" t="s">
        <v>123</v>
      </c>
    </row>
    <row r="137" s="14" customFormat="1">
      <c r="A137" s="14"/>
      <c r="B137" s="246"/>
      <c r="C137" s="247"/>
      <c r="D137" s="230" t="s">
        <v>138</v>
      </c>
      <c r="E137" s="248" t="s">
        <v>1</v>
      </c>
      <c r="F137" s="249" t="s">
        <v>139</v>
      </c>
      <c r="G137" s="247"/>
      <c r="H137" s="250">
        <v>1</v>
      </c>
      <c r="I137" s="251"/>
      <c r="J137" s="247"/>
      <c r="K137" s="247"/>
      <c r="L137" s="252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138</v>
      </c>
      <c r="AU137" s="256" t="s">
        <v>89</v>
      </c>
      <c r="AV137" s="14" t="s">
        <v>140</v>
      </c>
      <c r="AW137" s="14" t="s">
        <v>36</v>
      </c>
      <c r="AX137" s="14" t="s">
        <v>87</v>
      </c>
      <c r="AY137" s="256" t="s">
        <v>123</v>
      </c>
    </row>
    <row r="138" s="2" customFormat="1" ht="6.96" customHeight="1">
      <c r="A138" s="37"/>
      <c r="B138" s="65"/>
      <c r="C138" s="66"/>
      <c r="D138" s="66"/>
      <c r="E138" s="66"/>
      <c r="F138" s="66"/>
      <c r="G138" s="66"/>
      <c r="H138" s="66"/>
      <c r="I138" s="66"/>
      <c r="J138" s="66"/>
      <c r="K138" s="66"/>
      <c r="L138" s="43"/>
      <c r="M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</sheetData>
  <sheetProtection sheet="1" autoFilter="0" formatColumns="0" formatRows="0" objects="1" scenarios="1" spinCount="100000" saltValue="FV89W/FAEUcLvfutYWnVmV52AmRW80BogSqm0efVphmdXE9fIm7wAbcmxc8QsuPapG0POBRr8gSXvqDbfaz2Sw==" hashValue="4UUxTN8rvi1oH/C5uvfybb20fiMrFU+WAfhWtnXfyLN4FXn27a+7GPsHAH9BDR2aHUi+NsSEexST0LSwWqfIrQ==" algorithmName="SHA-512" password="CC35"/>
  <autoFilter ref="C119:K13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89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Rekonstrukce učebeny JB 236 VŠB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154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21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22</v>
      </c>
      <c r="E12" s="37"/>
      <c r="F12" s="142" t="s">
        <v>23</v>
      </c>
      <c r="G12" s="37"/>
      <c r="H12" s="37"/>
      <c r="I12" s="139" t="s">
        <v>24</v>
      </c>
      <c r="J12" s="143" t="str">
        <f>'Rekapitulace stavby'!AN8</f>
        <v>28. 6. 2023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26</v>
      </c>
      <c r="E14" s="37"/>
      <c r="F14" s="37"/>
      <c r="G14" s="37"/>
      <c r="H14" s="37"/>
      <c r="I14" s="139" t="s">
        <v>27</v>
      </c>
      <c r="J14" s="142" t="s">
        <v>28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29</v>
      </c>
      <c r="F15" s="37"/>
      <c r="G15" s="37"/>
      <c r="H15" s="37"/>
      <c r="I15" s="139" t="s">
        <v>30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31</v>
      </c>
      <c r="E17" s="37"/>
      <c r="F17" s="37"/>
      <c r="G17" s="37"/>
      <c r="H17" s="37"/>
      <c r="I17" s="139" t="s">
        <v>27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30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33</v>
      </c>
      <c r="E20" s="37"/>
      <c r="F20" s="37"/>
      <c r="G20" s="37"/>
      <c r="H20" s="37"/>
      <c r="I20" s="139" t="s">
        <v>27</v>
      </c>
      <c r="J20" s="142" t="s">
        <v>34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35</v>
      </c>
      <c r="F21" s="37"/>
      <c r="G21" s="37"/>
      <c r="H21" s="37"/>
      <c r="I21" s="139" t="s">
        <v>30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27</v>
      </c>
      <c r="J23" s="142" t="s">
        <v>34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35</v>
      </c>
      <c r="F24" s="37"/>
      <c r="G24" s="37"/>
      <c r="H24" s="37"/>
      <c r="I24" s="139" t="s">
        <v>30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39</v>
      </c>
      <c r="E30" s="37"/>
      <c r="F30" s="37"/>
      <c r="G30" s="37"/>
      <c r="H30" s="37"/>
      <c r="I30" s="37"/>
      <c r="J30" s="150">
        <f>ROUND(J138,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41</v>
      </c>
      <c r="G32" s="37"/>
      <c r="H32" s="37"/>
      <c r="I32" s="151" t="s">
        <v>40</v>
      </c>
      <c r="J32" s="151" t="s">
        <v>42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43</v>
      </c>
      <c r="E33" s="139" t="s">
        <v>44</v>
      </c>
      <c r="F33" s="153">
        <f>ROUND((SUM(BE138:BE378)),  2)</f>
        <v>0</v>
      </c>
      <c r="G33" s="37"/>
      <c r="H33" s="37"/>
      <c r="I33" s="154">
        <v>0.20999999999999999</v>
      </c>
      <c r="J33" s="153">
        <f>ROUND(((SUM(BE138:BE378))*I33),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45</v>
      </c>
      <c r="F34" s="153">
        <f>ROUND((SUM(BF138:BF378)),  2)</f>
        <v>0</v>
      </c>
      <c r="G34" s="37"/>
      <c r="H34" s="37"/>
      <c r="I34" s="154">
        <v>0.14999999999999999</v>
      </c>
      <c r="J34" s="153">
        <f>ROUND(((SUM(BF138:BF378))*I34),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46</v>
      </c>
      <c r="F35" s="153">
        <f>ROUND((SUM(BG138:BG378)),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47</v>
      </c>
      <c r="F36" s="153">
        <f>ROUND((SUM(BH138:BH378)),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48</v>
      </c>
      <c r="F37" s="153">
        <f>ROUND((SUM(BI138:BI378)),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49</v>
      </c>
      <c r="E39" s="157"/>
      <c r="F39" s="157"/>
      <c r="G39" s="158" t="s">
        <v>50</v>
      </c>
      <c r="H39" s="159" t="s">
        <v>51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52</v>
      </c>
      <c r="E50" s="163"/>
      <c r="F50" s="163"/>
      <c r="G50" s="162" t="s">
        <v>53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54</v>
      </c>
      <c r="E61" s="165"/>
      <c r="F61" s="166" t="s">
        <v>55</v>
      </c>
      <c r="G61" s="164" t="s">
        <v>54</v>
      </c>
      <c r="H61" s="165"/>
      <c r="I61" s="165"/>
      <c r="J61" s="167" t="s">
        <v>55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56</v>
      </c>
      <c r="E65" s="168"/>
      <c r="F65" s="168"/>
      <c r="G65" s="162" t="s">
        <v>57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54</v>
      </c>
      <c r="E76" s="165"/>
      <c r="F76" s="166" t="s">
        <v>55</v>
      </c>
      <c r="G76" s="164" t="s">
        <v>54</v>
      </c>
      <c r="H76" s="165"/>
      <c r="I76" s="165"/>
      <c r="J76" s="167" t="s">
        <v>55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učebeny JB 236 VŠB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D1.1 - Architektonicko-stavební řešení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22</v>
      </c>
      <c r="D89" s="39"/>
      <c r="E89" s="39"/>
      <c r="F89" s="26" t="str">
        <f>F12</f>
        <v xml:space="preserve"> </v>
      </c>
      <c r="G89" s="39"/>
      <c r="H89" s="39"/>
      <c r="I89" s="31" t="s">
        <v>24</v>
      </c>
      <c r="J89" s="78" t="str">
        <f>IF(J12="","",J12)</f>
        <v>28. 6. 2023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26</v>
      </c>
      <c r="D91" s="39"/>
      <c r="E91" s="39"/>
      <c r="F91" s="26" t="str">
        <f>E15</f>
        <v>VŠB-TU Ostrava</v>
      </c>
      <c r="G91" s="39"/>
      <c r="H91" s="39"/>
      <c r="I91" s="31" t="s">
        <v>33</v>
      </c>
      <c r="J91" s="35" t="str">
        <f>E21</f>
        <v>Ing. David Kelnar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31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Ing. David Kelnar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100</v>
      </c>
      <c r="D94" s="175"/>
      <c r="E94" s="175"/>
      <c r="F94" s="175"/>
      <c r="G94" s="175"/>
      <c r="H94" s="175"/>
      <c r="I94" s="175"/>
      <c r="J94" s="176" t="s">
        <v>101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102</v>
      </c>
      <c r="D96" s="39"/>
      <c r="E96" s="39"/>
      <c r="F96" s="39"/>
      <c r="G96" s="39"/>
      <c r="H96" s="39"/>
      <c r="I96" s="39"/>
      <c r="J96" s="109">
        <f>J138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8"/>
      <c r="C97" s="179"/>
      <c r="D97" s="180" t="s">
        <v>155</v>
      </c>
      <c r="E97" s="181"/>
      <c r="F97" s="181"/>
      <c r="G97" s="181"/>
      <c r="H97" s="181"/>
      <c r="I97" s="181"/>
      <c r="J97" s="182">
        <f>J139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156</v>
      </c>
      <c r="E98" s="187"/>
      <c r="F98" s="187"/>
      <c r="G98" s="187"/>
      <c r="H98" s="187"/>
      <c r="I98" s="187"/>
      <c r="J98" s="188">
        <f>J140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157</v>
      </c>
      <c r="E99" s="187"/>
      <c r="F99" s="187"/>
      <c r="G99" s="187"/>
      <c r="H99" s="187"/>
      <c r="I99" s="187"/>
      <c r="J99" s="188">
        <f>J143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158</v>
      </c>
      <c r="E100" s="187"/>
      <c r="F100" s="187"/>
      <c r="G100" s="187"/>
      <c r="H100" s="187"/>
      <c r="I100" s="187"/>
      <c r="J100" s="188">
        <f>J171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159</v>
      </c>
      <c r="E101" s="187"/>
      <c r="F101" s="187"/>
      <c r="G101" s="187"/>
      <c r="H101" s="187"/>
      <c r="I101" s="187"/>
      <c r="J101" s="188">
        <f>J189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160</v>
      </c>
      <c r="E102" s="187"/>
      <c r="F102" s="187"/>
      <c r="G102" s="187"/>
      <c r="H102" s="187"/>
      <c r="I102" s="187"/>
      <c r="J102" s="188">
        <f>J197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161</v>
      </c>
      <c r="E103" s="181"/>
      <c r="F103" s="181"/>
      <c r="G103" s="181"/>
      <c r="H103" s="181"/>
      <c r="I103" s="181"/>
      <c r="J103" s="182">
        <f>J200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162</v>
      </c>
      <c r="E104" s="187"/>
      <c r="F104" s="187"/>
      <c r="G104" s="187"/>
      <c r="H104" s="187"/>
      <c r="I104" s="187"/>
      <c r="J104" s="188">
        <f>J201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163</v>
      </c>
      <c r="E105" s="187"/>
      <c r="F105" s="187"/>
      <c r="G105" s="187"/>
      <c r="H105" s="187"/>
      <c r="I105" s="187"/>
      <c r="J105" s="188">
        <f>J204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164</v>
      </c>
      <c r="E106" s="187"/>
      <c r="F106" s="187"/>
      <c r="G106" s="187"/>
      <c r="H106" s="187"/>
      <c r="I106" s="187"/>
      <c r="J106" s="188">
        <f>J213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165</v>
      </c>
      <c r="E107" s="187"/>
      <c r="F107" s="187"/>
      <c r="G107" s="187"/>
      <c r="H107" s="187"/>
      <c r="I107" s="187"/>
      <c r="J107" s="188">
        <f>J228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166</v>
      </c>
      <c r="E108" s="187"/>
      <c r="F108" s="187"/>
      <c r="G108" s="187"/>
      <c r="H108" s="187"/>
      <c r="I108" s="187"/>
      <c r="J108" s="188">
        <f>J241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167</v>
      </c>
      <c r="E109" s="187"/>
      <c r="F109" s="187"/>
      <c r="G109" s="187"/>
      <c r="H109" s="187"/>
      <c r="I109" s="187"/>
      <c r="J109" s="188">
        <f>J249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168</v>
      </c>
      <c r="E110" s="187"/>
      <c r="F110" s="187"/>
      <c r="G110" s="187"/>
      <c r="H110" s="187"/>
      <c r="I110" s="187"/>
      <c r="J110" s="188">
        <f>J257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169</v>
      </c>
      <c r="E111" s="187"/>
      <c r="F111" s="187"/>
      <c r="G111" s="187"/>
      <c r="H111" s="187"/>
      <c r="I111" s="187"/>
      <c r="J111" s="188">
        <f>J268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170</v>
      </c>
      <c r="E112" s="187"/>
      <c r="F112" s="187"/>
      <c r="G112" s="187"/>
      <c r="H112" s="187"/>
      <c r="I112" s="187"/>
      <c r="J112" s="188">
        <f>J275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171</v>
      </c>
      <c r="E113" s="187"/>
      <c r="F113" s="187"/>
      <c r="G113" s="187"/>
      <c r="H113" s="187"/>
      <c r="I113" s="187"/>
      <c r="J113" s="188">
        <f>J300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172</v>
      </c>
      <c r="E114" s="187"/>
      <c r="F114" s="187"/>
      <c r="G114" s="187"/>
      <c r="H114" s="187"/>
      <c r="I114" s="187"/>
      <c r="J114" s="188">
        <f>J303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173</v>
      </c>
      <c r="E115" s="187"/>
      <c r="F115" s="187"/>
      <c r="G115" s="187"/>
      <c r="H115" s="187"/>
      <c r="I115" s="187"/>
      <c r="J115" s="188">
        <f>J329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4"/>
      <c r="C116" s="185"/>
      <c r="D116" s="186" t="s">
        <v>174</v>
      </c>
      <c r="E116" s="187"/>
      <c r="F116" s="187"/>
      <c r="G116" s="187"/>
      <c r="H116" s="187"/>
      <c r="I116" s="187"/>
      <c r="J116" s="188">
        <f>J345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4"/>
      <c r="C117" s="185"/>
      <c r="D117" s="186" t="s">
        <v>175</v>
      </c>
      <c r="E117" s="187"/>
      <c r="F117" s="187"/>
      <c r="G117" s="187"/>
      <c r="H117" s="187"/>
      <c r="I117" s="187"/>
      <c r="J117" s="188">
        <f>J362</f>
        <v>0</v>
      </c>
      <c r="K117" s="185"/>
      <c r="L117" s="18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78"/>
      <c r="C118" s="179"/>
      <c r="D118" s="180" t="s">
        <v>176</v>
      </c>
      <c r="E118" s="181"/>
      <c r="F118" s="181"/>
      <c r="G118" s="181"/>
      <c r="H118" s="181"/>
      <c r="I118" s="181"/>
      <c r="J118" s="182">
        <f>J375</f>
        <v>0</v>
      </c>
      <c r="K118" s="179"/>
      <c r="L118" s="183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2" customFormat="1" ht="21.84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65"/>
      <c r="C120" s="66"/>
      <c r="D120" s="66"/>
      <c r="E120" s="66"/>
      <c r="F120" s="66"/>
      <c r="G120" s="66"/>
      <c r="H120" s="66"/>
      <c r="I120" s="66"/>
      <c r="J120" s="66"/>
      <c r="K120" s="66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4" s="2" customFormat="1" ht="6.96" customHeight="1">
      <c r="A124" s="37"/>
      <c r="B124" s="67"/>
      <c r="C124" s="68"/>
      <c r="D124" s="68"/>
      <c r="E124" s="68"/>
      <c r="F124" s="68"/>
      <c r="G124" s="68"/>
      <c r="H124" s="68"/>
      <c r="I124" s="68"/>
      <c r="J124" s="68"/>
      <c r="K124" s="68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4.96" customHeight="1">
      <c r="A125" s="37"/>
      <c r="B125" s="38"/>
      <c r="C125" s="22" t="s">
        <v>108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16</v>
      </c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9"/>
      <c r="D128" s="39"/>
      <c r="E128" s="173" t="str">
        <f>E7</f>
        <v>Rekonstrukce učebeny JB 236 VŠB</v>
      </c>
      <c r="F128" s="31"/>
      <c r="G128" s="31"/>
      <c r="H128" s="31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97</v>
      </c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6.5" customHeight="1">
      <c r="A130" s="37"/>
      <c r="B130" s="38"/>
      <c r="C130" s="39"/>
      <c r="D130" s="39"/>
      <c r="E130" s="75" t="str">
        <f>E9</f>
        <v>D1.1 - Architektonicko-stavební řešení</v>
      </c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2" customHeight="1">
      <c r="A132" s="37"/>
      <c r="B132" s="38"/>
      <c r="C132" s="31" t="s">
        <v>22</v>
      </c>
      <c r="D132" s="39"/>
      <c r="E132" s="39"/>
      <c r="F132" s="26" t="str">
        <f>F12</f>
        <v xml:space="preserve"> </v>
      </c>
      <c r="G132" s="39"/>
      <c r="H132" s="39"/>
      <c r="I132" s="31" t="s">
        <v>24</v>
      </c>
      <c r="J132" s="78" t="str">
        <f>IF(J12="","",J12)</f>
        <v>28. 6. 2023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6.96" customHeight="1">
      <c r="A133" s="37"/>
      <c r="B133" s="38"/>
      <c r="C133" s="39"/>
      <c r="D133" s="39"/>
      <c r="E133" s="39"/>
      <c r="F133" s="39"/>
      <c r="G133" s="39"/>
      <c r="H133" s="39"/>
      <c r="I133" s="39"/>
      <c r="J133" s="39"/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15" customHeight="1">
      <c r="A134" s="37"/>
      <c r="B134" s="38"/>
      <c r="C134" s="31" t="s">
        <v>26</v>
      </c>
      <c r="D134" s="39"/>
      <c r="E134" s="39"/>
      <c r="F134" s="26" t="str">
        <f>E15</f>
        <v>VŠB-TU Ostrava</v>
      </c>
      <c r="G134" s="39"/>
      <c r="H134" s="39"/>
      <c r="I134" s="31" t="s">
        <v>33</v>
      </c>
      <c r="J134" s="35" t="str">
        <f>E21</f>
        <v>Ing. David Kelnar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5.15" customHeight="1">
      <c r="A135" s="37"/>
      <c r="B135" s="38"/>
      <c r="C135" s="31" t="s">
        <v>31</v>
      </c>
      <c r="D135" s="39"/>
      <c r="E135" s="39"/>
      <c r="F135" s="26" t="str">
        <f>IF(E18="","",E18)</f>
        <v>Vyplň údaj</v>
      </c>
      <c r="G135" s="39"/>
      <c r="H135" s="39"/>
      <c r="I135" s="31" t="s">
        <v>37</v>
      </c>
      <c r="J135" s="35" t="str">
        <f>E24</f>
        <v>Ing. David Kelnar</v>
      </c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0.32" customHeight="1">
      <c r="A136" s="37"/>
      <c r="B136" s="38"/>
      <c r="C136" s="39"/>
      <c r="D136" s="39"/>
      <c r="E136" s="39"/>
      <c r="F136" s="39"/>
      <c r="G136" s="39"/>
      <c r="H136" s="39"/>
      <c r="I136" s="39"/>
      <c r="J136" s="39"/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11" customFormat="1" ht="29.28" customHeight="1">
      <c r="A137" s="190"/>
      <c r="B137" s="191"/>
      <c r="C137" s="192" t="s">
        <v>109</v>
      </c>
      <c r="D137" s="193" t="s">
        <v>64</v>
      </c>
      <c r="E137" s="193" t="s">
        <v>60</v>
      </c>
      <c r="F137" s="193" t="s">
        <v>61</v>
      </c>
      <c r="G137" s="193" t="s">
        <v>110</v>
      </c>
      <c r="H137" s="193" t="s">
        <v>111</v>
      </c>
      <c r="I137" s="193" t="s">
        <v>112</v>
      </c>
      <c r="J137" s="193" t="s">
        <v>101</v>
      </c>
      <c r="K137" s="194" t="s">
        <v>113</v>
      </c>
      <c r="L137" s="195"/>
      <c r="M137" s="99" t="s">
        <v>1</v>
      </c>
      <c r="N137" s="100" t="s">
        <v>43</v>
      </c>
      <c r="O137" s="100" t="s">
        <v>114</v>
      </c>
      <c r="P137" s="100" t="s">
        <v>115</v>
      </c>
      <c r="Q137" s="100" t="s">
        <v>116</v>
      </c>
      <c r="R137" s="100" t="s">
        <v>117</v>
      </c>
      <c r="S137" s="100" t="s">
        <v>118</v>
      </c>
      <c r="T137" s="101" t="s">
        <v>119</v>
      </c>
      <c r="U137" s="190"/>
      <c r="V137" s="190"/>
      <c r="W137" s="190"/>
      <c r="X137" s="190"/>
      <c r="Y137" s="190"/>
      <c r="Z137" s="190"/>
      <c r="AA137" s="190"/>
      <c r="AB137" s="190"/>
      <c r="AC137" s="190"/>
      <c r="AD137" s="190"/>
      <c r="AE137" s="190"/>
    </row>
    <row r="138" s="2" customFormat="1" ht="22.8" customHeight="1">
      <c r="A138" s="37"/>
      <c r="B138" s="38"/>
      <c r="C138" s="106" t="s">
        <v>120</v>
      </c>
      <c r="D138" s="39"/>
      <c r="E138" s="39"/>
      <c r="F138" s="39"/>
      <c r="G138" s="39"/>
      <c r="H138" s="39"/>
      <c r="I138" s="39"/>
      <c r="J138" s="196">
        <f>BK138</f>
        <v>0</v>
      </c>
      <c r="K138" s="39"/>
      <c r="L138" s="43"/>
      <c r="M138" s="102"/>
      <c r="N138" s="197"/>
      <c r="O138" s="103"/>
      <c r="P138" s="198">
        <f>P139+P200+P375</f>
        <v>0</v>
      </c>
      <c r="Q138" s="103"/>
      <c r="R138" s="198">
        <f>R139+R200+R375</f>
        <v>18.678256269999999</v>
      </c>
      <c r="S138" s="103"/>
      <c r="T138" s="199">
        <f>T139+T200+T375</f>
        <v>15.31347873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78</v>
      </c>
      <c r="AU138" s="16" t="s">
        <v>103</v>
      </c>
      <c r="BK138" s="200">
        <f>BK139+BK200+BK375</f>
        <v>0</v>
      </c>
    </row>
    <row r="139" s="12" customFormat="1" ht="25.92" customHeight="1">
      <c r="A139" s="12"/>
      <c r="B139" s="201"/>
      <c r="C139" s="202"/>
      <c r="D139" s="203" t="s">
        <v>78</v>
      </c>
      <c r="E139" s="204" t="s">
        <v>177</v>
      </c>
      <c r="F139" s="204" t="s">
        <v>178</v>
      </c>
      <c r="G139" s="202"/>
      <c r="H139" s="202"/>
      <c r="I139" s="205"/>
      <c r="J139" s="206">
        <f>BK139</f>
        <v>0</v>
      </c>
      <c r="K139" s="202"/>
      <c r="L139" s="207"/>
      <c r="M139" s="208"/>
      <c r="N139" s="209"/>
      <c r="O139" s="209"/>
      <c r="P139" s="210">
        <f>P140+P143+P171+P189+P197</f>
        <v>0</v>
      </c>
      <c r="Q139" s="209"/>
      <c r="R139" s="210">
        <f>R140+R143+R171+R189+R197</f>
        <v>17.045376139999998</v>
      </c>
      <c r="S139" s="209"/>
      <c r="T139" s="211">
        <f>T140+T143+T171+T189+T197</f>
        <v>14.155992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87</v>
      </c>
      <c r="AT139" s="213" t="s">
        <v>78</v>
      </c>
      <c r="AU139" s="213" t="s">
        <v>79</v>
      </c>
      <c r="AY139" s="212" t="s">
        <v>123</v>
      </c>
      <c r="BK139" s="214">
        <f>BK140+BK143+BK171+BK189+BK197</f>
        <v>0</v>
      </c>
    </row>
    <row r="140" s="12" customFormat="1" ht="22.8" customHeight="1">
      <c r="A140" s="12"/>
      <c r="B140" s="201"/>
      <c r="C140" s="202"/>
      <c r="D140" s="203" t="s">
        <v>78</v>
      </c>
      <c r="E140" s="215" t="s">
        <v>143</v>
      </c>
      <c r="F140" s="215" t="s">
        <v>179</v>
      </c>
      <c r="G140" s="202"/>
      <c r="H140" s="202"/>
      <c r="I140" s="205"/>
      <c r="J140" s="216">
        <f>BK140</f>
        <v>0</v>
      </c>
      <c r="K140" s="202"/>
      <c r="L140" s="207"/>
      <c r="M140" s="208"/>
      <c r="N140" s="209"/>
      <c r="O140" s="209"/>
      <c r="P140" s="210">
        <f>SUM(P141:P142)</f>
        <v>0</v>
      </c>
      <c r="Q140" s="209"/>
      <c r="R140" s="210">
        <f>SUM(R141:R142)</f>
        <v>0.062075999999999992</v>
      </c>
      <c r="S140" s="209"/>
      <c r="T140" s="211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2" t="s">
        <v>87</v>
      </c>
      <c r="AT140" s="213" t="s">
        <v>78</v>
      </c>
      <c r="AU140" s="213" t="s">
        <v>87</v>
      </c>
      <c r="AY140" s="212" t="s">
        <v>123</v>
      </c>
      <c r="BK140" s="214">
        <f>SUM(BK141:BK142)</f>
        <v>0</v>
      </c>
    </row>
    <row r="141" s="2" customFormat="1" ht="24.15" customHeight="1">
      <c r="A141" s="37"/>
      <c r="B141" s="38"/>
      <c r="C141" s="217" t="s">
        <v>87</v>
      </c>
      <c r="D141" s="217" t="s">
        <v>126</v>
      </c>
      <c r="E141" s="218" t="s">
        <v>180</v>
      </c>
      <c r="F141" s="219" t="s">
        <v>181</v>
      </c>
      <c r="G141" s="220" t="s">
        <v>182</v>
      </c>
      <c r="H141" s="221">
        <v>1.3999999999999999</v>
      </c>
      <c r="I141" s="222"/>
      <c r="J141" s="223">
        <f>ROUND(I141*H141,2)</f>
        <v>0</v>
      </c>
      <c r="K141" s="219" t="s">
        <v>130</v>
      </c>
      <c r="L141" s="43"/>
      <c r="M141" s="224" t="s">
        <v>1</v>
      </c>
      <c r="N141" s="225" t="s">
        <v>44</v>
      </c>
      <c r="O141" s="90"/>
      <c r="P141" s="226">
        <f>O141*H141</f>
        <v>0</v>
      </c>
      <c r="Q141" s="226">
        <v>0.044339999999999997</v>
      </c>
      <c r="R141" s="226">
        <f>Q141*H141</f>
        <v>0.062075999999999992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140</v>
      </c>
      <c r="AT141" s="228" t="s">
        <v>126</v>
      </c>
      <c r="AU141" s="228" t="s">
        <v>89</v>
      </c>
      <c r="AY141" s="16" t="s">
        <v>123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87</v>
      </c>
      <c r="BK141" s="229">
        <f>ROUND(I141*H141,2)</f>
        <v>0</v>
      </c>
      <c r="BL141" s="16" t="s">
        <v>140</v>
      </c>
      <c r="BM141" s="228" t="s">
        <v>183</v>
      </c>
    </row>
    <row r="142" s="13" customFormat="1">
      <c r="A142" s="13"/>
      <c r="B142" s="235"/>
      <c r="C142" s="236"/>
      <c r="D142" s="230" t="s">
        <v>138</v>
      </c>
      <c r="E142" s="237" t="s">
        <v>1</v>
      </c>
      <c r="F142" s="238" t="s">
        <v>184</v>
      </c>
      <c r="G142" s="236"/>
      <c r="H142" s="239">
        <v>1.3999999999999999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138</v>
      </c>
      <c r="AU142" s="245" t="s">
        <v>89</v>
      </c>
      <c r="AV142" s="13" t="s">
        <v>89</v>
      </c>
      <c r="AW142" s="13" t="s">
        <v>36</v>
      </c>
      <c r="AX142" s="13" t="s">
        <v>87</v>
      </c>
      <c r="AY142" s="245" t="s">
        <v>123</v>
      </c>
    </row>
    <row r="143" s="12" customFormat="1" ht="22.8" customHeight="1">
      <c r="A143" s="12"/>
      <c r="B143" s="201"/>
      <c r="C143" s="202"/>
      <c r="D143" s="203" t="s">
        <v>78</v>
      </c>
      <c r="E143" s="215" t="s">
        <v>185</v>
      </c>
      <c r="F143" s="215" t="s">
        <v>186</v>
      </c>
      <c r="G143" s="202"/>
      <c r="H143" s="202"/>
      <c r="I143" s="205"/>
      <c r="J143" s="216">
        <f>BK143</f>
        <v>0</v>
      </c>
      <c r="K143" s="202"/>
      <c r="L143" s="207"/>
      <c r="M143" s="208"/>
      <c r="N143" s="209"/>
      <c r="O143" s="209"/>
      <c r="P143" s="210">
        <f>SUM(P144:P170)</f>
        <v>0</v>
      </c>
      <c r="Q143" s="209"/>
      <c r="R143" s="210">
        <f>SUM(R144:R170)</f>
        <v>16.983300139999997</v>
      </c>
      <c r="S143" s="209"/>
      <c r="T143" s="211">
        <f>SUM(T144:T170)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2" t="s">
        <v>87</v>
      </c>
      <c r="AT143" s="213" t="s">
        <v>78</v>
      </c>
      <c r="AU143" s="213" t="s">
        <v>87</v>
      </c>
      <c r="AY143" s="212" t="s">
        <v>123</v>
      </c>
      <c r="BK143" s="214">
        <f>SUM(BK144:BK170)</f>
        <v>0</v>
      </c>
    </row>
    <row r="144" s="2" customFormat="1" ht="24.15" customHeight="1">
      <c r="A144" s="37"/>
      <c r="B144" s="38"/>
      <c r="C144" s="217" t="s">
        <v>89</v>
      </c>
      <c r="D144" s="217" t="s">
        <v>126</v>
      </c>
      <c r="E144" s="218" t="s">
        <v>187</v>
      </c>
      <c r="F144" s="219" t="s">
        <v>188</v>
      </c>
      <c r="G144" s="220" t="s">
        <v>182</v>
      </c>
      <c r="H144" s="221">
        <v>67.117999999999995</v>
      </c>
      <c r="I144" s="222"/>
      <c r="J144" s="223">
        <f>ROUND(I144*H144,2)</f>
        <v>0</v>
      </c>
      <c r="K144" s="219" t="s">
        <v>130</v>
      </c>
      <c r="L144" s="43"/>
      <c r="M144" s="224" t="s">
        <v>1</v>
      </c>
      <c r="N144" s="225" t="s">
        <v>44</v>
      </c>
      <c r="O144" s="90"/>
      <c r="P144" s="226">
        <f>O144*H144</f>
        <v>0</v>
      </c>
      <c r="Q144" s="226">
        <v>0.015699999999999999</v>
      </c>
      <c r="R144" s="226">
        <f>Q144*H144</f>
        <v>1.0537525999999999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140</v>
      </c>
      <c r="AT144" s="228" t="s">
        <v>126</v>
      </c>
      <c r="AU144" s="228" t="s">
        <v>89</v>
      </c>
      <c r="AY144" s="16" t="s">
        <v>123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87</v>
      </c>
      <c r="BK144" s="229">
        <f>ROUND(I144*H144,2)</f>
        <v>0</v>
      </c>
      <c r="BL144" s="16" t="s">
        <v>140</v>
      </c>
      <c r="BM144" s="228" t="s">
        <v>189</v>
      </c>
    </row>
    <row r="145" s="13" customFormat="1">
      <c r="A145" s="13"/>
      <c r="B145" s="235"/>
      <c r="C145" s="236"/>
      <c r="D145" s="230" t="s">
        <v>138</v>
      </c>
      <c r="E145" s="237" t="s">
        <v>1</v>
      </c>
      <c r="F145" s="238" t="s">
        <v>190</v>
      </c>
      <c r="G145" s="236"/>
      <c r="H145" s="239">
        <v>60.159999999999997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138</v>
      </c>
      <c r="AU145" s="245" t="s">
        <v>89</v>
      </c>
      <c r="AV145" s="13" t="s">
        <v>89</v>
      </c>
      <c r="AW145" s="13" t="s">
        <v>36</v>
      </c>
      <c r="AX145" s="13" t="s">
        <v>79</v>
      </c>
      <c r="AY145" s="245" t="s">
        <v>123</v>
      </c>
    </row>
    <row r="146" s="13" customFormat="1">
      <c r="A146" s="13"/>
      <c r="B146" s="235"/>
      <c r="C146" s="236"/>
      <c r="D146" s="230" t="s">
        <v>138</v>
      </c>
      <c r="E146" s="237" t="s">
        <v>1</v>
      </c>
      <c r="F146" s="238" t="s">
        <v>191</v>
      </c>
      <c r="G146" s="236"/>
      <c r="H146" s="239">
        <v>6.9580000000000002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138</v>
      </c>
      <c r="AU146" s="245" t="s">
        <v>89</v>
      </c>
      <c r="AV146" s="13" t="s">
        <v>89</v>
      </c>
      <c r="AW146" s="13" t="s">
        <v>36</v>
      </c>
      <c r="AX146" s="13" t="s">
        <v>79</v>
      </c>
      <c r="AY146" s="245" t="s">
        <v>123</v>
      </c>
    </row>
    <row r="147" s="14" customFormat="1">
      <c r="A147" s="14"/>
      <c r="B147" s="246"/>
      <c r="C147" s="247"/>
      <c r="D147" s="230" t="s">
        <v>138</v>
      </c>
      <c r="E147" s="248" t="s">
        <v>1</v>
      </c>
      <c r="F147" s="249" t="s">
        <v>139</v>
      </c>
      <c r="G147" s="247"/>
      <c r="H147" s="250">
        <v>67.117999999999995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138</v>
      </c>
      <c r="AU147" s="256" t="s">
        <v>89</v>
      </c>
      <c r="AV147" s="14" t="s">
        <v>140</v>
      </c>
      <c r="AW147" s="14" t="s">
        <v>36</v>
      </c>
      <c r="AX147" s="14" t="s">
        <v>87</v>
      </c>
      <c r="AY147" s="256" t="s">
        <v>123</v>
      </c>
    </row>
    <row r="148" s="2" customFormat="1" ht="24.15" customHeight="1">
      <c r="A148" s="37"/>
      <c r="B148" s="38"/>
      <c r="C148" s="217" t="s">
        <v>143</v>
      </c>
      <c r="D148" s="217" t="s">
        <v>126</v>
      </c>
      <c r="E148" s="218" t="s">
        <v>192</v>
      </c>
      <c r="F148" s="219" t="s">
        <v>193</v>
      </c>
      <c r="G148" s="220" t="s">
        <v>182</v>
      </c>
      <c r="H148" s="221">
        <v>67.117999999999995</v>
      </c>
      <c r="I148" s="222"/>
      <c r="J148" s="223">
        <f>ROUND(I148*H148,2)</f>
        <v>0</v>
      </c>
      <c r="K148" s="219" t="s">
        <v>130</v>
      </c>
      <c r="L148" s="43"/>
      <c r="M148" s="224" t="s">
        <v>1</v>
      </c>
      <c r="N148" s="225" t="s">
        <v>44</v>
      </c>
      <c r="O148" s="90"/>
      <c r="P148" s="226">
        <f>O148*H148</f>
        <v>0</v>
      </c>
      <c r="Q148" s="226">
        <v>0.016899999999999998</v>
      </c>
      <c r="R148" s="226">
        <f>Q148*H148</f>
        <v>1.1342941999999998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140</v>
      </c>
      <c r="AT148" s="228" t="s">
        <v>126</v>
      </c>
      <c r="AU148" s="228" t="s">
        <v>89</v>
      </c>
      <c r="AY148" s="16" t="s">
        <v>123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87</v>
      </c>
      <c r="BK148" s="229">
        <f>ROUND(I148*H148,2)</f>
        <v>0</v>
      </c>
      <c r="BL148" s="16" t="s">
        <v>140</v>
      </c>
      <c r="BM148" s="228" t="s">
        <v>194</v>
      </c>
    </row>
    <row r="149" s="2" customFormat="1" ht="24.15" customHeight="1">
      <c r="A149" s="37"/>
      <c r="B149" s="38"/>
      <c r="C149" s="217" t="s">
        <v>140</v>
      </c>
      <c r="D149" s="217" t="s">
        <v>126</v>
      </c>
      <c r="E149" s="218" t="s">
        <v>195</v>
      </c>
      <c r="F149" s="219" t="s">
        <v>196</v>
      </c>
      <c r="G149" s="220" t="s">
        <v>182</v>
      </c>
      <c r="H149" s="221">
        <v>2.7999999999999998</v>
      </c>
      <c r="I149" s="222"/>
      <c r="J149" s="223">
        <f>ROUND(I149*H149,2)</f>
        <v>0</v>
      </c>
      <c r="K149" s="219" t="s">
        <v>130</v>
      </c>
      <c r="L149" s="43"/>
      <c r="M149" s="224" t="s">
        <v>1</v>
      </c>
      <c r="N149" s="225" t="s">
        <v>44</v>
      </c>
      <c r="O149" s="90"/>
      <c r="P149" s="226">
        <f>O149*H149</f>
        <v>0</v>
      </c>
      <c r="Q149" s="226">
        <v>0.0043800000000000002</v>
      </c>
      <c r="R149" s="226">
        <f>Q149*H149</f>
        <v>0.012264000000000001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140</v>
      </c>
      <c r="AT149" s="228" t="s">
        <v>126</v>
      </c>
      <c r="AU149" s="228" t="s">
        <v>89</v>
      </c>
      <c r="AY149" s="16" t="s">
        <v>123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87</v>
      </c>
      <c r="BK149" s="229">
        <f>ROUND(I149*H149,2)</f>
        <v>0</v>
      </c>
      <c r="BL149" s="16" t="s">
        <v>140</v>
      </c>
      <c r="BM149" s="228" t="s">
        <v>197</v>
      </c>
    </row>
    <row r="150" s="13" customFormat="1">
      <c r="A150" s="13"/>
      <c r="B150" s="235"/>
      <c r="C150" s="236"/>
      <c r="D150" s="230" t="s">
        <v>138</v>
      </c>
      <c r="E150" s="237" t="s">
        <v>1</v>
      </c>
      <c r="F150" s="238" t="s">
        <v>198</v>
      </c>
      <c r="G150" s="236"/>
      <c r="H150" s="239">
        <v>2.7999999999999998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138</v>
      </c>
      <c r="AU150" s="245" t="s">
        <v>89</v>
      </c>
      <c r="AV150" s="13" t="s">
        <v>89</v>
      </c>
      <c r="AW150" s="13" t="s">
        <v>36</v>
      </c>
      <c r="AX150" s="13" t="s">
        <v>87</v>
      </c>
      <c r="AY150" s="245" t="s">
        <v>123</v>
      </c>
    </row>
    <row r="151" s="2" customFormat="1" ht="24.15" customHeight="1">
      <c r="A151" s="37"/>
      <c r="B151" s="38"/>
      <c r="C151" s="217" t="s">
        <v>122</v>
      </c>
      <c r="D151" s="217" t="s">
        <v>126</v>
      </c>
      <c r="E151" s="218" t="s">
        <v>199</v>
      </c>
      <c r="F151" s="219" t="s">
        <v>200</v>
      </c>
      <c r="G151" s="220" t="s">
        <v>182</v>
      </c>
      <c r="H151" s="221">
        <v>0.65000000000000002</v>
      </c>
      <c r="I151" s="222"/>
      <c r="J151" s="223">
        <f>ROUND(I151*H151,2)</f>
        <v>0</v>
      </c>
      <c r="K151" s="219" t="s">
        <v>130</v>
      </c>
      <c r="L151" s="43"/>
      <c r="M151" s="224" t="s">
        <v>1</v>
      </c>
      <c r="N151" s="225" t="s">
        <v>44</v>
      </c>
      <c r="O151" s="90"/>
      <c r="P151" s="226">
        <f>O151*H151</f>
        <v>0</v>
      </c>
      <c r="Q151" s="226">
        <v>0.038899999999999997</v>
      </c>
      <c r="R151" s="226">
        <f>Q151*H151</f>
        <v>0.025284999999999998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140</v>
      </c>
      <c r="AT151" s="228" t="s">
        <v>126</v>
      </c>
      <c r="AU151" s="228" t="s">
        <v>89</v>
      </c>
      <c r="AY151" s="16" t="s">
        <v>123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87</v>
      </c>
      <c r="BK151" s="229">
        <f>ROUND(I151*H151,2)</f>
        <v>0</v>
      </c>
      <c r="BL151" s="16" t="s">
        <v>140</v>
      </c>
      <c r="BM151" s="228" t="s">
        <v>201</v>
      </c>
    </row>
    <row r="152" s="13" customFormat="1">
      <c r="A152" s="13"/>
      <c r="B152" s="235"/>
      <c r="C152" s="236"/>
      <c r="D152" s="230" t="s">
        <v>138</v>
      </c>
      <c r="E152" s="237" t="s">
        <v>1</v>
      </c>
      <c r="F152" s="238" t="s">
        <v>202</v>
      </c>
      <c r="G152" s="236"/>
      <c r="H152" s="239">
        <v>0.65000000000000002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138</v>
      </c>
      <c r="AU152" s="245" t="s">
        <v>89</v>
      </c>
      <c r="AV152" s="13" t="s">
        <v>89</v>
      </c>
      <c r="AW152" s="13" t="s">
        <v>36</v>
      </c>
      <c r="AX152" s="13" t="s">
        <v>87</v>
      </c>
      <c r="AY152" s="245" t="s">
        <v>123</v>
      </c>
    </row>
    <row r="153" s="2" customFormat="1" ht="24.15" customHeight="1">
      <c r="A153" s="37"/>
      <c r="B153" s="38"/>
      <c r="C153" s="217" t="s">
        <v>185</v>
      </c>
      <c r="D153" s="217" t="s">
        <v>126</v>
      </c>
      <c r="E153" s="218" t="s">
        <v>203</v>
      </c>
      <c r="F153" s="219" t="s">
        <v>204</v>
      </c>
      <c r="G153" s="220" t="s">
        <v>182</v>
      </c>
      <c r="H153" s="221">
        <v>125.88</v>
      </c>
      <c r="I153" s="222"/>
      <c r="J153" s="223">
        <f>ROUND(I153*H153,2)</f>
        <v>0</v>
      </c>
      <c r="K153" s="219" t="s">
        <v>130</v>
      </c>
      <c r="L153" s="43"/>
      <c r="M153" s="224" t="s">
        <v>1</v>
      </c>
      <c r="N153" s="225" t="s">
        <v>44</v>
      </c>
      <c r="O153" s="90"/>
      <c r="P153" s="226">
        <f>O153*H153</f>
        <v>0</v>
      </c>
      <c r="Q153" s="226">
        <v>0.015699999999999999</v>
      </c>
      <c r="R153" s="226">
        <f>Q153*H153</f>
        <v>1.9763159999999997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140</v>
      </c>
      <c r="AT153" s="228" t="s">
        <v>126</v>
      </c>
      <c r="AU153" s="228" t="s">
        <v>89</v>
      </c>
      <c r="AY153" s="16" t="s">
        <v>123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87</v>
      </c>
      <c r="BK153" s="229">
        <f>ROUND(I153*H153,2)</f>
        <v>0</v>
      </c>
      <c r="BL153" s="16" t="s">
        <v>140</v>
      </c>
      <c r="BM153" s="228" t="s">
        <v>205</v>
      </c>
    </row>
    <row r="154" s="13" customFormat="1">
      <c r="A154" s="13"/>
      <c r="B154" s="235"/>
      <c r="C154" s="236"/>
      <c r="D154" s="230" t="s">
        <v>138</v>
      </c>
      <c r="E154" s="237" t="s">
        <v>1</v>
      </c>
      <c r="F154" s="238" t="s">
        <v>206</v>
      </c>
      <c r="G154" s="236"/>
      <c r="H154" s="239">
        <v>92.891999999999996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138</v>
      </c>
      <c r="AU154" s="245" t="s">
        <v>89</v>
      </c>
      <c r="AV154" s="13" t="s">
        <v>89</v>
      </c>
      <c r="AW154" s="13" t="s">
        <v>36</v>
      </c>
      <c r="AX154" s="13" t="s">
        <v>79</v>
      </c>
      <c r="AY154" s="245" t="s">
        <v>123</v>
      </c>
    </row>
    <row r="155" s="13" customFormat="1">
      <c r="A155" s="13"/>
      <c r="B155" s="235"/>
      <c r="C155" s="236"/>
      <c r="D155" s="230" t="s">
        <v>138</v>
      </c>
      <c r="E155" s="237" t="s">
        <v>1</v>
      </c>
      <c r="F155" s="238" t="s">
        <v>207</v>
      </c>
      <c r="G155" s="236"/>
      <c r="H155" s="239">
        <v>32.988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138</v>
      </c>
      <c r="AU155" s="245" t="s">
        <v>89</v>
      </c>
      <c r="AV155" s="13" t="s">
        <v>89</v>
      </c>
      <c r="AW155" s="13" t="s">
        <v>36</v>
      </c>
      <c r="AX155" s="13" t="s">
        <v>79</v>
      </c>
      <c r="AY155" s="245" t="s">
        <v>123</v>
      </c>
    </row>
    <row r="156" s="14" customFormat="1">
      <c r="A156" s="14"/>
      <c r="B156" s="246"/>
      <c r="C156" s="247"/>
      <c r="D156" s="230" t="s">
        <v>138</v>
      </c>
      <c r="E156" s="248" t="s">
        <v>1</v>
      </c>
      <c r="F156" s="249" t="s">
        <v>139</v>
      </c>
      <c r="G156" s="247"/>
      <c r="H156" s="250">
        <v>125.88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138</v>
      </c>
      <c r="AU156" s="256" t="s">
        <v>89</v>
      </c>
      <c r="AV156" s="14" t="s">
        <v>140</v>
      </c>
      <c r="AW156" s="14" t="s">
        <v>36</v>
      </c>
      <c r="AX156" s="14" t="s">
        <v>87</v>
      </c>
      <c r="AY156" s="256" t="s">
        <v>123</v>
      </c>
    </row>
    <row r="157" s="2" customFormat="1" ht="24.15" customHeight="1">
      <c r="A157" s="37"/>
      <c r="B157" s="38"/>
      <c r="C157" s="217" t="s">
        <v>208</v>
      </c>
      <c r="D157" s="217" t="s">
        <v>126</v>
      </c>
      <c r="E157" s="218" t="s">
        <v>209</v>
      </c>
      <c r="F157" s="219" t="s">
        <v>210</v>
      </c>
      <c r="G157" s="220" t="s">
        <v>182</v>
      </c>
      <c r="H157" s="221">
        <v>125.88</v>
      </c>
      <c r="I157" s="222"/>
      <c r="J157" s="223">
        <f>ROUND(I157*H157,2)</f>
        <v>0</v>
      </c>
      <c r="K157" s="219" t="s">
        <v>130</v>
      </c>
      <c r="L157" s="43"/>
      <c r="M157" s="224" t="s">
        <v>1</v>
      </c>
      <c r="N157" s="225" t="s">
        <v>44</v>
      </c>
      <c r="O157" s="90"/>
      <c r="P157" s="226">
        <f>O157*H157</f>
        <v>0</v>
      </c>
      <c r="Q157" s="226">
        <v>0.015599999999999999</v>
      </c>
      <c r="R157" s="226">
        <f>Q157*H157</f>
        <v>1.9637279999999999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140</v>
      </c>
      <c r="AT157" s="228" t="s">
        <v>126</v>
      </c>
      <c r="AU157" s="228" t="s">
        <v>89</v>
      </c>
      <c r="AY157" s="16" t="s">
        <v>123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87</v>
      </c>
      <c r="BK157" s="229">
        <f>ROUND(I157*H157,2)</f>
        <v>0</v>
      </c>
      <c r="BL157" s="16" t="s">
        <v>140</v>
      </c>
      <c r="BM157" s="228" t="s">
        <v>211</v>
      </c>
    </row>
    <row r="158" s="2" customFormat="1" ht="24.15" customHeight="1">
      <c r="A158" s="37"/>
      <c r="B158" s="38"/>
      <c r="C158" s="217" t="s">
        <v>212</v>
      </c>
      <c r="D158" s="217" t="s">
        <v>126</v>
      </c>
      <c r="E158" s="218" t="s">
        <v>213</v>
      </c>
      <c r="F158" s="219" t="s">
        <v>214</v>
      </c>
      <c r="G158" s="220" t="s">
        <v>182</v>
      </c>
      <c r="H158" s="221">
        <v>75.677999999999997</v>
      </c>
      <c r="I158" s="222"/>
      <c r="J158" s="223">
        <f>ROUND(I158*H158,2)</f>
        <v>0</v>
      </c>
      <c r="K158" s="219" t="s">
        <v>130</v>
      </c>
      <c r="L158" s="43"/>
      <c r="M158" s="224" t="s">
        <v>1</v>
      </c>
      <c r="N158" s="225" t="s">
        <v>44</v>
      </c>
      <c r="O158" s="90"/>
      <c r="P158" s="226">
        <f>O158*H158</f>
        <v>0</v>
      </c>
      <c r="Q158" s="226">
        <v>0.10199999999999999</v>
      </c>
      <c r="R158" s="226">
        <f>Q158*H158</f>
        <v>7.719155999999999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140</v>
      </c>
      <c r="AT158" s="228" t="s">
        <v>126</v>
      </c>
      <c r="AU158" s="228" t="s">
        <v>89</v>
      </c>
      <c r="AY158" s="16" t="s">
        <v>123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87</v>
      </c>
      <c r="BK158" s="229">
        <f>ROUND(I158*H158,2)</f>
        <v>0</v>
      </c>
      <c r="BL158" s="16" t="s">
        <v>140</v>
      </c>
      <c r="BM158" s="228" t="s">
        <v>215</v>
      </c>
    </row>
    <row r="159" s="13" customFormat="1">
      <c r="A159" s="13"/>
      <c r="B159" s="235"/>
      <c r="C159" s="236"/>
      <c r="D159" s="230" t="s">
        <v>138</v>
      </c>
      <c r="E159" s="237" t="s">
        <v>1</v>
      </c>
      <c r="F159" s="238" t="s">
        <v>216</v>
      </c>
      <c r="G159" s="236"/>
      <c r="H159" s="239">
        <v>75.677999999999997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138</v>
      </c>
      <c r="AU159" s="245" t="s">
        <v>89</v>
      </c>
      <c r="AV159" s="13" t="s">
        <v>89</v>
      </c>
      <c r="AW159" s="13" t="s">
        <v>36</v>
      </c>
      <c r="AX159" s="13" t="s">
        <v>87</v>
      </c>
      <c r="AY159" s="245" t="s">
        <v>123</v>
      </c>
    </row>
    <row r="160" s="2" customFormat="1" ht="24.15" customHeight="1">
      <c r="A160" s="37"/>
      <c r="B160" s="38"/>
      <c r="C160" s="217" t="s">
        <v>217</v>
      </c>
      <c r="D160" s="217" t="s">
        <v>126</v>
      </c>
      <c r="E160" s="218" t="s">
        <v>218</v>
      </c>
      <c r="F160" s="219" t="s">
        <v>219</v>
      </c>
      <c r="G160" s="220" t="s">
        <v>182</v>
      </c>
      <c r="H160" s="221">
        <v>302.71199999999999</v>
      </c>
      <c r="I160" s="222"/>
      <c r="J160" s="223">
        <f>ROUND(I160*H160,2)</f>
        <v>0</v>
      </c>
      <c r="K160" s="219" t="s">
        <v>130</v>
      </c>
      <c r="L160" s="43"/>
      <c r="M160" s="224" t="s">
        <v>1</v>
      </c>
      <c r="N160" s="225" t="s">
        <v>44</v>
      </c>
      <c r="O160" s="90"/>
      <c r="P160" s="226">
        <f>O160*H160</f>
        <v>0</v>
      </c>
      <c r="Q160" s="226">
        <v>0.010200000000000001</v>
      </c>
      <c r="R160" s="226">
        <f>Q160*H160</f>
        <v>3.0876624000000001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140</v>
      </c>
      <c r="AT160" s="228" t="s">
        <v>126</v>
      </c>
      <c r="AU160" s="228" t="s">
        <v>89</v>
      </c>
      <c r="AY160" s="16" t="s">
        <v>123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87</v>
      </c>
      <c r="BK160" s="229">
        <f>ROUND(I160*H160,2)</f>
        <v>0</v>
      </c>
      <c r="BL160" s="16" t="s">
        <v>140</v>
      </c>
      <c r="BM160" s="228" t="s">
        <v>220</v>
      </c>
    </row>
    <row r="161" s="13" customFormat="1">
      <c r="A161" s="13"/>
      <c r="B161" s="235"/>
      <c r="C161" s="236"/>
      <c r="D161" s="230" t="s">
        <v>138</v>
      </c>
      <c r="E161" s="237" t="s">
        <v>1</v>
      </c>
      <c r="F161" s="238" t="s">
        <v>216</v>
      </c>
      <c r="G161" s="236"/>
      <c r="H161" s="239">
        <v>75.677999999999997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138</v>
      </c>
      <c r="AU161" s="245" t="s">
        <v>89</v>
      </c>
      <c r="AV161" s="13" t="s">
        <v>89</v>
      </c>
      <c r="AW161" s="13" t="s">
        <v>36</v>
      </c>
      <c r="AX161" s="13" t="s">
        <v>87</v>
      </c>
      <c r="AY161" s="245" t="s">
        <v>123</v>
      </c>
    </row>
    <row r="162" s="13" customFormat="1">
      <c r="A162" s="13"/>
      <c r="B162" s="235"/>
      <c r="C162" s="236"/>
      <c r="D162" s="230" t="s">
        <v>138</v>
      </c>
      <c r="E162" s="236"/>
      <c r="F162" s="238" t="s">
        <v>221</v>
      </c>
      <c r="G162" s="236"/>
      <c r="H162" s="239">
        <v>302.71199999999999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138</v>
      </c>
      <c r="AU162" s="245" t="s">
        <v>89</v>
      </c>
      <c r="AV162" s="13" t="s">
        <v>89</v>
      </c>
      <c r="AW162" s="13" t="s">
        <v>4</v>
      </c>
      <c r="AX162" s="13" t="s">
        <v>87</v>
      </c>
      <c r="AY162" s="245" t="s">
        <v>123</v>
      </c>
    </row>
    <row r="163" s="2" customFormat="1" ht="16.5" customHeight="1">
      <c r="A163" s="37"/>
      <c r="B163" s="38"/>
      <c r="C163" s="217" t="s">
        <v>222</v>
      </c>
      <c r="D163" s="217" t="s">
        <v>126</v>
      </c>
      <c r="E163" s="218" t="s">
        <v>223</v>
      </c>
      <c r="F163" s="219" t="s">
        <v>224</v>
      </c>
      <c r="G163" s="220" t="s">
        <v>182</v>
      </c>
      <c r="H163" s="221">
        <v>75.677999999999997</v>
      </c>
      <c r="I163" s="222"/>
      <c r="J163" s="223">
        <f>ROUND(I163*H163,2)</f>
        <v>0</v>
      </c>
      <c r="K163" s="219" t="s">
        <v>130</v>
      </c>
      <c r="L163" s="43"/>
      <c r="M163" s="224" t="s">
        <v>1</v>
      </c>
      <c r="N163" s="225" t="s">
        <v>44</v>
      </c>
      <c r="O163" s="90"/>
      <c r="P163" s="226">
        <f>O163*H163</f>
        <v>0</v>
      </c>
      <c r="Q163" s="226">
        <v>0.00012999999999999999</v>
      </c>
      <c r="R163" s="226">
        <f>Q163*H163</f>
        <v>0.0098381399999999987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140</v>
      </c>
      <c r="AT163" s="228" t="s">
        <v>126</v>
      </c>
      <c r="AU163" s="228" t="s">
        <v>89</v>
      </c>
      <c r="AY163" s="16" t="s">
        <v>123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87</v>
      </c>
      <c r="BK163" s="229">
        <f>ROUND(I163*H163,2)</f>
        <v>0</v>
      </c>
      <c r="BL163" s="16" t="s">
        <v>140</v>
      </c>
      <c r="BM163" s="228" t="s">
        <v>225</v>
      </c>
    </row>
    <row r="164" s="13" customFormat="1">
      <c r="A164" s="13"/>
      <c r="B164" s="235"/>
      <c r="C164" s="236"/>
      <c r="D164" s="230" t="s">
        <v>138</v>
      </c>
      <c r="E164" s="237" t="s">
        <v>1</v>
      </c>
      <c r="F164" s="238" t="s">
        <v>216</v>
      </c>
      <c r="G164" s="236"/>
      <c r="H164" s="239">
        <v>75.677999999999997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138</v>
      </c>
      <c r="AU164" s="245" t="s">
        <v>89</v>
      </c>
      <c r="AV164" s="13" t="s">
        <v>89</v>
      </c>
      <c r="AW164" s="13" t="s">
        <v>36</v>
      </c>
      <c r="AX164" s="13" t="s">
        <v>87</v>
      </c>
      <c r="AY164" s="245" t="s">
        <v>123</v>
      </c>
    </row>
    <row r="165" s="2" customFormat="1" ht="33" customHeight="1">
      <c r="A165" s="37"/>
      <c r="B165" s="38"/>
      <c r="C165" s="217" t="s">
        <v>226</v>
      </c>
      <c r="D165" s="217" t="s">
        <v>126</v>
      </c>
      <c r="E165" s="218" t="s">
        <v>227</v>
      </c>
      <c r="F165" s="219" t="s">
        <v>228</v>
      </c>
      <c r="G165" s="220" t="s">
        <v>229</v>
      </c>
      <c r="H165" s="221">
        <v>50.189999999999998</v>
      </c>
      <c r="I165" s="222"/>
      <c r="J165" s="223">
        <f>ROUND(I165*H165,2)</f>
        <v>0</v>
      </c>
      <c r="K165" s="219" t="s">
        <v>130</v>
      </c>
      <c r="L165" s="43"/>
      <c r="M165" s="224" t="s">
        <v>1</v>
      </c>
      <c r="N165" s="225" t="s">
        <v>44</v>
      </c>
      <c r="O165" s="90"/>
      <c r="P165" s="226">
        <f>O165*H165</f>
        <v>0</v>
      </c>
      <c r="Q165" s="226">
        <v>2.0000000000000002E-05</v>
      </c>
      <c r="R165" s="226">
        <f>Q165*H165</f>
        <v>0.0010038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140</v>
      </c>
      <c r="AT165" s="228" t="s">
        <v>126</v>
      </c>
      <c r="AU165" s="228" t="s">
        <v>89</v>
      </c>
      <c r="AY165" s="16" t="s">
        <v>123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87</v>
      </c>
      <c r="BK165" s="229">
        <f>ROUND(I165*H165,2)</f>
        <v>0</v>
      </c>
      <c r="BL165" s="16" t="s">
        <v>140</v>
      </c>
      <c r="BM165" s="228" t="s">
        <v>230</v>
      </c>
    </row>
    <row r="166" s="13" customFormat="1">
      <c r="A166" s="13"/>
      <c r="B166" s="235"/>
      <c r="C166" s="236"/>
      <c r="D166" s="230" t="s">
        <v>138</v>
      </c>
      <c r="E166" s="237" t="s">
        <v>1</v>
      </c>
      <c r="F166" s="238" t="s">
        <v>231</v>
      </c>
      <c r="G166" s="236"/>
      <c r="H166" s="239">
        <v>38.890000000000001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138</v>
      </c>
      <c r="AU166" s="245" t="s">
        <v>89</v>
      </c>
      <c r="AV166" s="13" t="s">
        <v>89</v>
      </c>
      <c r="AW166" s="13" t="s">
        <v>36</v>
      </c>
      <c r="AX166" s="13" t="s">
        <v>79</v>
      </c>
      <c r="AY166" s="245" t="s">
        <v>123</v>
      </c>
    </row>
    <row r="167" s="13" customFormat="1">
      <c r="A167" s="13"/>
      <c r="B167" s="235"/>
      <c r="C167" s="236"/>
      <c r="D167" s="230" t="s">
        <v>138</v>
      </c>
      <c r="E167" s="237" t="s">
        <v>1</v>
      </c>
      <c r="F167" s="238" t="s">
        <v>232</v>
      </c>
      <c r="G167" s="236"/>
      <c r="H167" s="239">
        <v>11.300000000000001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138</v>
      </c>
      <c r="AU167" s="245" t="s">
        <v>89</v>
      </c>
      <c r="AV167" s="13" t="s">
        <v>89</v>
      </c>
      <c r="AW167" s="13" t="s">
        <v>36</v>
      </c>
      <c r="AX167" s="13" t="s">
        <v>79</v>
      </c>
      <c r="AY167" s="245" t="s">
        <v>123</v>
      </c>
    </row>
    <row r="168" s="14" customFormat="1">
      <c r="A168" s="14"/>
      <c r="B168" s="246"/>
      <c r="C168" s="247"/>
      <c r="D168" s="230" t="s">
        <v>138</v>
      </c>
      <c r="E168" s="248" t="s">
        <v>1</v>
      </c>
      <c r="F168" s="249" t="s">
        <v>139</v>
      </c>
      <c r="G168" s="247"/>
      <c r="H168" s="250">
        <v>50.189999999999998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138</v>
      </c>
      <c r="AU168" s="256" t="s">
        <v>89</v>
      </c>
      <c r="AV168" s="14" t="s">
        <v>140</v>
      </c>
      <c r="AW168" s="14" t="s">
        <v>36</v>
      </c>
      <c r="AX168" s="14" t="s">
        <v>87</v>
      </c>
      <c r="AY168" s="256" t="s">
        <v>123</v>
      </c>
    </row>
    <row r="169" s="2" customFormat="1" ht="37.8" customHeight="1">
      <c r="A169" s="37"/>
      <c r="B169" s="38"/>
      <c r="C169" s="217" t="s">
        <v>233</v>
      </c>
      <c r="D169" s="217" t="s">
        <v>126</v>
      </c>
      <c r="E169" s="218" t="s">
        <v>234</v>
      </c>
      <c r="F169" s="219" t="s">
        <v>235</v>
      </c>
      <c r="G169" s="220" t="s">
        <v>229</v>
      </c>
      <c r="H169" s="221">
        <v>14.6</v>
      </c>
      <c r="I169" s="222"/>
      <c r="J169" s="223">
        <f>ROUND(I169*H169,2)</f>
        <v>0</v>
      </c>
      <c r="K169" s="219" t="s">
        <v>1</v>
      </c>
      <c r="L169" s="43"/>
      <c r="M169" s="224" t="s">
        <v>1</v>
      </c>
      <c r="N169" s="225" t="s">
        <v>44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236</v>
      </c>
      <c r="AT169" s="228" t="s">
        <v>126</v>
      </c>
      <c r="AU169" s="228" t="s">
        <v>89</v>
      </c>
      <c r="AY169" s="16" t="s">
        <v>123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87</v>
      </c>
      <c r="BK169" s="229">
        <f>ROUND(I169*H169,2)</f>
        <v>0</v>
      </c>
      <c r="BL169" s="16" t="s">
        <v>236</v>
      </c>
      <c r="BM169" s="228" t="s">
        <v>237</v>
      </c>
    </row>
    <row r="170" s="13" customFormat="1">
      <c r="A170" s="13"/>
      <c r="B170" s="235"/>
      <c r="C170" s="236"/>
      <c r="D170" s="230" t="s">
        <v>138</v>
      </c>
      <c r="E170" s="237" t="s">
        <v>1</v>
      </c>
      <c r="F170" s="238" t="s">
        <v>238</v>
      </c>
      <c r="G170" s="236"/>
      <c r="H170" s="239">
        <v>14.6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138</v>
      </c>
      <c r="AU170" s="245" t="s">
        <v>89</v>
      </c>
      <c r="AV170" s="13" t="s">
        <v>89</v>
      </c>
      <c r="AW170" s="13" t="s">
        <v>36</v>
      </c>
      <c r="AX170" s="13" t="s">
        <v>87</v>
      </c>
      <c r="AY170" s="245" t="s">
        <v>123</v>
      </c>
    </row>
    <row r="171" s="12" customFormat="1" ht="22.8" customHeight="1">
      <c r="A171" s="12"/>
      <c r="B171" s="201"/>
      <c r="C171" s="202"/>
      <c r="D171" s="203" t="s">
        <v>78</v>
      </c>
      <c r="E171" s="215" t="s">
        <v>217</v>
      </c>
      <c r="F171" s="215" t="s">
        <v>239</v>
      </c>
      <c r="G171" s="202"/>
      <c r="H171" s="202"/>
      <c r="I171" s="205"/>
      <c r="J171" s="216">
        <f>BK171</f>
        <v>0</v>
      </c>
      <c r="K171" s="202"/>
      <c r="L171" s="207"/>
      <c r="M171" s="208"/>
      <c r="N171" s="209"/>
      <c r="O171" s="209"/>
      <c r="P171" s="210">
        <f>SUM(P172:P188)</f>
        <v>0</v>
      </c>
      <c r="Q171" s="209"/>
      <c r="R171" s="210">
        <f>SUM(R172:R188)</f>
        <v>0</v>
      </c>
      <c r="S171" s="209"/>
      <c r="T171" s="211">
        <f>SUM(T172:T188)</f>
        <v>14.155992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2" t="s">
        <v>87</v>
      </c>
      <c r="AT171" s="213" t="s">
        <v>78</v>
      </c>
      <c r="AU171" s="213" t="s">
        <v>87</v>
      </c>
      <c r="AY171" s="212" t="s">
        <v>123</v>
      </c>
      <c r="BK171" s="214">
        <f>SUM(BK172:BK188)</f>
        <v>0</v>
      </c>
    </row>
    <row r="172" s="2" customFormat="1" ht="21.75" customHeight="1">
      <c r="A172" s="37"/>
      <c r="B172" s="38"/>
      <c r="C172" s="217" t="s">
        <v>240</v>
      </c>
      <c r="D172" s="217" t="s">
        <v>126</v>
      </c>
      <c r="E172" s="218" t="s">
        <v>241</v>
      </c>
      <c r="F172" s="219" t="s">
        <v>242</v>
      </c>
      <c r="G172" s="220" t="s">
        <v>182</v>
      </c>
      <c r="H172" s="221">
        <v>4.6970000000000001</v>
      </c>
      <c r="I172" s="222"/>
      <c r="J172" s="223">
        <f>ROUND(I172*H172,2)</f>
        <v>0</v>
      </c>
      <c r="K172" s="219" t="s">
        <v>130</v>
      </c>
      <c r="L172" s="43"/>
      <c r="M172" s="224" t="s">
        <v>1</v>
      </c>
      <c r="N172" s="225" t="s">
        <v>44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0.13100000000000001</v>
      </c>
      <c r="T172" s="227">
        <f>S172*H172</f>
        <v>0.61530700000000005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140</v>
      </c>
      <c r="AT172" s="228" t="s">
        <v>126</v>
      </c>
      <c r="AU172" s="228" t="s">
        <v>89</v>
      </c>
      <c r="AY172" s="16" t="s">
        <v>123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87</v>
      </c>
      <c r="BK172" s="229">
        <f>ROUND(I172*H172,2)</f>
        <v>0</v>
      </c>
      <c r="BL172" s="16" t="s">
        <v>140</v>
      </c>
      <c r="BM172" s="228" t="s">
        <v>243</v>
      </c>
    </row>
    <row r="173" s="13" customFormat="1">
      <c r="A173" s="13"/>
      <c r="B173" s="235"/>
      <c r="C173" s="236"/>
      <c r="D173" s="230" t="s">
        <v>138</v>
      </c>
      <c r="E173" s="237" t="s">
        <v>1</v>
      </c>
      <c r="F173" s="238" t="s">
        <v>244</v>
      </c>
      <c r="G173" s="236"/>
      <c r="H173" s="239">
        <v>4.6970000000000001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138</v>
      </c>
      <c r="AU173" s="245" t="s">
        <v>89</v>
      </c>
      <c r="AV173" s="13" t="s">
        <v>89</v>
      </c>
      <c r="AW173" s="13" t="s">
        <v>36</v>
      </c>
      <c r="AX173" s="13" t="s">
        <v>87</v>
      </c>
      <c r="AY173" s="245" t="s">
        <v>123</v>
      </c>
    </row>
    <row r="174" s="2" customFormat="1" ht="24.15" customHeight="1">
      <c r="A174" s="37"/>
      <c r="B174" s="38"/>
      <c r="C174" s="217" t="s">
        <v>245</v>
      </c>
      <c r="D174" s="217" t="s">
        <v>126</v>
      </c>
      <c r="E174" s="218" t="s">
        <v>246</v>
      </c>
      <c r="F174" s="219" t="s">
        <v>247</v>
      </c>
      <c r="G174" s="220" t="s">
        <v>182</v>
      </c>
      <c r="H174" s="221">
        <v>76.909999999999997</v>
      </c>
      <c r="I174" s="222"/>
      <c r="J174" s="223">
        <f>ROUND(I174*H174,2)</f>
        <v>0</v>
      </c>
      <c r="K174" s="219" t="s">
        <v>130</v>
      </c>
      <c r="L174" s="43"/>
      <c r="M174" s="224" t="s">
        <v>1</v>
      </c>
      <c r="N174" s="225" t="s">
        <v>44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0.089999999999999997</v>
      </c>
      <c r="T174" s="227">
        <f>S174*H174</f>
        <v>6.9218999999999991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140</v>
      </c>
      <c r="AT174" s="228" t="s">
        <v>126</v>
      </c>
      <c r="AU174" s="228" t="s">
        <v>89</v>
      </c>
      <c r="AY174" s="16" t="s">
        <v>123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87</v>
      </c>
      <c r="BK174" s="229">
        <f>ROUND(I174*H174,2)</f>
        <v>0</v>
      </c>
      <c r="BL174" s="16" t="s">
        <v>140</v>
      </c>
      <c r="BM174" s="228" t="s">
        <v>248</v>
      </c>
    </row>
    <row r="175" s="13" customFormat="1">
      <c r="A175" s="13"/>
      <c r="B175" s="235"/>
      <c r="C175" s="236"/>
      <c r="D175" s="230" t="s">
        <v>138</v>
      </c>
      <c r="E175" s="237" t="s">
        <v>1</v>
      </c>
      <c r="F175" s="238" t="s">
        <v>249</v>
      </c>
      <c r="G175" s="236"/>
      <c r="H175" s="239">
        <v>76.909999999999997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138</v>
      </c>
      <c r="AU175" s="245" t="s">
        <v>89</v>
      </c>
      <c r="AV175" s="13" t="s">
        <v>89</v>
      </c>
      <c r="AW175" s="13" t="s">
        <v>36</v>
      </c>
      <c r="AX175" s="13" t="s">
        <v>79</v>
      </c>
      <c r="AY175" s="245" t="s">
        <v>123</v>
      </c>
    </row>
    <row r="176" s="2" customFormat="1" ht="33" customHeight="1">
      <c r="A176" s="37"/>
      <c r="B176" s="38"/>
      <c r="C176" s="217" t="s">
        <v>8</v>
      </c>
      <c r="D176" s="217" t="s">
        <v>126</v>
      </c>
      <c r="E176" s="218" t="s">
        <v>250</v>
      </c>
      <c r="F176" s="219" t="s">
        <v>251</v>
      </c>
      <c r="G176" s="220" t="s">
        <v>182</v>
      </c>
      <c r="H176" s="221">
        <v>76.909999999999997</v>
      </c>
      <c r="I176" s="222"/>
      <c r="J176" s="223">
        <f>ROUND(I176*H176,2)</f>
        <v>0</v>
      </c>
      <c r="K176" s="219" t="s">
        <v>130</v>
      </c>
      <c r="L176" s="43"/>
      <c r="M176" s="224" t="s">
        <v>1</v>
      </c>
      <c r="N176" s="225" t="s">
        <v>44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0.073999999999999996</v>
      </c>
      <c r="T176" s="227">
        <f>S176*H176</f>
        <v>5.6913399999999994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140</v>
      </c>
      <c r="AT176" s="228" t="s">
        <v>126</v>
      </c>
      <c r="AU176" s="228" t="s">
        <v>89</v>
      </c>
      <c r="AY176" s="16" t="s">
        <v>123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87</v>
      </c>
      <c r="BK176" s="229">
        <f>ROUND(I176*H176,2)</f>
        <v>0</v>
      </c>
      <c r="BL176" s="16" t="s">
        <v>140</v>
      </c>
      <c r="BM176" s="228" t="s">
        <v>252</v>
      </c>
    </row>
    <row r="177" s="13" customFormat="1">
      <c r="A177" s="13"/>
      <c r="B177" s="235"/>
      <c r="C177" s="236"/>
      <c r="D177" s="230" t="s">
        <v>138</v>
      </c>
      <c r="E177" s="237" t="s">
        <v>1</v>
      </c>
      <c r="F177" s="238" t="s">
        <v>249</v>
      </c>
      <c r="G177" s="236"/>
      <c r="H177" s="239">
        <v>76.909999999999997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138</v>
      </c>
      <c r="AU177" s="245" t="s">
        <v>89</v>
      </c>
      <c r="AV177" s="13" t="s">
        <v>89</v>
      </c>
      <c r="AW177" s="13" t="s">
        <v>36</v>
      </c>
      <c r="AX177" s="13" t="s">
        <v>87</v>
      </c>
      <c r="AY177" s="245" t="s">
        <v>123</v>
      </c>
    </row>
    <row r="178" s="2" customFormat="1" ht="16.5" customHeight="1">
      <c r="A178" s="37"/>
      <c r="B178" s="38"/>
      <c r="C178" s="217" t="s">
        <v>236</v>
      </c>
      <c r="D178" s="217" t="s">
        <v>126</v>
      </c>
      <c r="E178" s="218" t="s">
        <v>253</v>
      </c>
      <c r="F178" s="219" t="s">
        <v>254</v>
      </c>
      <c r="G178" s="220" t="s">
        <v>229</v>
      </c>
      <c r="H178" s="221">
        <v>44.700000000000003</v>
      </c>
      <c r="I178" s="222"/>
      <c r="J178" s="223">
        <f>ROUND(I178*H178,2)</f>
        <v>0</v>
      </c>
      <c r="K178" s="219" t="s">
        <v>130</v>
      </c>
      <c r="L178" s="43"/>
      <c r="M178" s="224" t="s">
        <v>1</v>
      </c>
      <c r="N178" s="225" t="s">
        <v>44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0.0089999999999999993</v>
      </c>
      <c r="T178" s="227">
        <f>S178*H178</f>
        <v>0.40229999999999999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140</v>
      </c>
      <c r="AT178" s="228" t="s">
        <v>126</v>
      </c>
      <c r="AU178" s="228" t="s">
        <v>89</v>
      </c>
      <c r="AY178" s="16" t="s">
        <v>123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87</v>
      </c>
      <c r="BK178" s="229">
        <f>ROUND(I178*H178,2)</f>
        <v>0</v>
      </c>
      <c r="BL178" s="16" t="s">
        <v>140</v>
      </c>
      <c r="BM178" s="228" t="s">
        <v>255</v>
      </c>
    </row>
    <row r="179" s="13" customFormat="1">
      <c r="A179" s="13"/>
      <c r="B179" s="235"/>
      <c r="C179" s="236"/>
      <c r="D179" s="230" t="s">
        <v>138</v>
      </c>
      <c r="E179" s="237" t="s">
        <v>1</v>
      </c>
      <c r="F179" s="238" t="s">
        <v>256</v>
      </c>
      <c r="G179" s="236"/>
      <c r="H179" s="239">
        <v>33.399999999999999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138</v>
      </c>
      <c r="AU179" s="245" t="s">
        <v>89</v>
      </c>
      <c r="AV179" s="13" t="s">
        <v>89</v>
      </c>
      <c r="AW179" s="13" t="s">
        <v>36</v>
      </c>
      <c r="AX179" s="13" t="s">
        <v>79</v>
      </c>
      <c r="AY179" s="245" t="s">
        <v>123</v>
      </c>
    </row>
    <row r="180" s="13" customFormat="1">
      <c r="A180" s="13"/>
      <c r="B180" s="235"/>
      <c r="C180" s="236"/>
      <c r="D180" s="230" t="s">
        <v>138</v>
      </c>
      <c r="E180" s="237" t="s">
        <v>1</v>
      </c>
      <c r="F180" s="238" t="s">
        <v>232</v>
      </c>
      <c r="G180" s="236"/>
      <c r="H180" s="239">
        <v>11.300000000000001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138</v>
      </c>
      <c r="AU180" s="245" t="s">
        <v>89</v>
      </c>
      <c r="AV180" s="13" t="s">
        <v>89</v>
      </c>
      <c r="AW180" s="13" t="s">
        <v>36</v>
      </c>
      <c r="AX180" s="13" t="s">
        <v>79</v>
      </c>
      <c r="AY180" s="245" t="s">
        <v>123</v>
      </c>
    </row>
    <row r="181" s="14" customFormat="1">
      <c r="A181" s="14"/>
      <c r="B181" s="246"/>
      <c r="C181" s="247"/>
      <c r="D181" s="230" t="s">
        <v>138</v>
      </c>
      <c r="E181" s="248" t="s">
        <v>1</v>
      </c>
      <c r="F181" s="249" t="s">
        <v>139</v>
      </c>
      <c r="G181" s="247"/>
      <c r="H181" s="250">
        <v>44.700000000000003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138</v>
      </c>
      <c r="AU181" s="256" t="s">
        <v>89</v>
      </c>
      <c r="AV181" s="14" t="s">
        <v>140</v>
      </c>
      <c r="AW181" s="14" t="s">
        <v>36</v>
      </c>
      <c r="AX181" s="14" t="s">
        <v>87</v>
      </c>
      <c r="AY181" s="256" t="s">
        <v>123</v>
      </c>
    </row>
    <row r="182" s="2" customFormat="1" ht="21.75" customHeight="1">
      <c r="A182" s="37"/>
      <c r="B182" s="38"/>
      <c r="C182" s="217" t="s">
        <v>257</v>
      </c>
      <c r="D182" s="217" t="s">
        <v>126</v>
      </c>
      <c r="E182" s="218" t="s">
        <v>258</v>
      </c>
      <c r="F182" s="219" t="s">
        <v>259</v>
      </c>
      <c r="G182" s="220" t="s">
        <v>182</v>
      </c>
      <c r="H182" s="221">
        <v>3.335</v>
      </c>
      <c r="I182" s="222"/>
      <c r="J182" s="223">
        <f>ROUND(I182*H182,2)</f>
        <v>0</v>
      </c>
      <c r="K182" s="219" t="s">
        <v>130</v>
      </c>
      <c r="L182" s="43"/>
      <c r="M182" s="224" t="s">
        <v>1</v>
      </c>
      <c r="N182" s="225" t="s">
        <v>44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0.067000000000000004</v>
      </c>
      <c r="T182" s="227">
        <f>S182*H182</f>
        <v>0.22344500000000001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140</v>
      </c>
      <c r="AT182" s="228" t="s">
        <v>126</v>
      </c>
      <c r="AU182" s="228" t="s">
        <v>89</v>
      </c>
      <c r="AY182" s="16" t="s">
        <v>123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87</v>
      </c>
      <c r="BK182" s="229">
        <f>ROUND(I182*H182,2)</f>
        <v>0</v>
      </c>
      <c r="BL182" s="16" t="s">
        <v>140</v>
      </c>
      <c r="BM182" s="228" t="s">
        <v>260</v>
      </c>
    </row>
    <row r="183" s="13" customFormat="1">
      <c r="A183" s="13"/>
      <c r="B183" s="235"/>
      <c r="C183" s="236"/>
      <c r="D183" s="230" t="s">
        <v>138</v>
      </c>
      <c r="E183" s="237" t="s">
        <v>1</v>
      </c>
      <c r="F183" s="238" t="s">
        <v>261</v>
      </c>
      <c r="G183" s="236"/>
      <c r="H183" s="239">
        <v>3.335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138</v>
      </c>
      <c r="AU183" s="245" t="s">
        <v>89</v>
      </c>
      <c r="AV183" s="13" t="s">
        <v>89</v>
      </c>
      <c r="AW183" s="13" t="s">
        <v>36</v>
      </c>
      <c r="AX183" s="13" t="s">
        <v>87</v>
      </c>
      <c r="AY183" s="245" t="s">
        <v>123</v>
      </c>
    </row>
    <row r="184" s="2" customFormat="1" ht="21.75" customHeight="1">
      <c r="A184" s="37"/>
      <c r="B184" s="38"/>
      <c r="C184" s="217" t="s">
        <v>262</v>
      </c>
      <c r="D184" s="217" t="s">
        <v>126</v>
      </c>
      <c r="E184" s="218" t="s">
        <v>263</v>
      </c>
      <c r="F184" s="219" t="s">
        <v>264</v>
      </c>
      <c r="G184" s="220" t="s">
        <v>182</v>
      </c>
      <c r="H184" s="221">
        <v>3.2000000000000002</v>
      </c>
      <c r="I184" s="222"/>
      <c r="J184" s="223">
        <f>ROUND(I184*H184,2)</f>
        <v>0</v>
      </c>
      <c r="K184" s="219" t="s">
        <v>130</v>
      </c>
      <c r="L184" s="43"/>
      <c r="M184" s="224" t="s">
        <v>1</v>
      </c>
      <c r="N184" s="225" t="s">
        <v>44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0.075999999999999998</v>
      </c>
      <c r="T184" s="227">
        <f>S184*H184</f>
        <v>0.2432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140</v>
      </c>
      <c r="AT184" s="228" t="s">
        <v>126</v>
      </c>
      <c r="AU184" s="228" t="s">
        <v>89</v>
      </c>
      <c r="AY184" s="16" t="s">
        <v>123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87</v>
      </c>
      <c r="BK184" s="229">
        <f>ROUND(I184*H184,2)</f>
        <v>0</v>
      </c>
      <c r="BL184" s="16" t="s">
        <v>140</v>
      </c>
      <c r="BM184" s="228" t="s">
        <v>265</v>
      </c>
    </row>
    <row r="185" s="13" customFormat="1">
      <c r="A185" s="13"/>
      <c r="B185" s="235"/>
      <c r="C185" s="236"/>
      <c r="D185" s="230" t="s">
        <v>138</v>
      </c>
      <c r="E185" s="237" t="s">
        <v>1</v>
      </c>
      <c r="F185" s="238" t="s">
        <v>266</v>
      </c>
      <c r="G185" s="236"/>
      <c r="H185" s="239">
        <v>1.3999999999999999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138</v>
      </c>
      <c r="AU185" s="245" t="s">
        <v>89</v>
      </c>
      <c r="AV185" s="13" t="s">
        <v>89</v>
      </c>
      <c r="AW185" s="13" t="s">
        <v>36</v>
      </c>
      <c r="AX185" s="13" t="s">
        <v>79</v>
      </c>
      <c r="AY185" s="245" t="s">
        <v>123</v>
      </c>
    </row>
    <row r="186" s="13" customFormat="1">
      <c r="A186" s="13"/>
      <c r="B186" s="235"/>
      <c r="C186" s="236"/>
      <c r="D186" s="230" t="s">
        <v>138</v>
      </c>
      <c r="E186" s="237" t="s">
        <v>1</v>
      </c>
      <c r="F186" s="238" t="s">
        <v>267</v>
      </c>
      <c r="G186" s="236"/>
      <c r="H186" s="239">
        <v>1.8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138</v>
      </c>
      <c r="AU186" s="245" t="s">
        <v>89</v>
      </c>
      <c r="AV186" s="13" t="s">
        <v>89</v>
      </c>
      <c r="AW186" s="13" t="s">
        <v>36</v>
      </c>
      <c r="AX186" s="13" t="s">
        <v>79</v>
      </c>
      <c r="AY186" s="245" t="s">
        <v>123</v>
      </c>
    </row>
    <row r="187" s="14" customFormat="1">
      <c r="A187" s="14"/>
      <c r="B187" s="246"/>
      <c r="C187" s="247"/>
      <c r="D187" s="230" t="s">
        <v>138</v>
      </c>
      <c r="E187" s="248" t="s">
        <v>1</v>
      </c>
      <c r="F187" s="249" t="s">
        <v>139</v>
      </c>
      <c r="G187" s="247"/>
      <c r="H187" s="250">
        <v>3.2000000000000002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138</v>
      </c>
      <c r="AU187" s="256" t="s">
        <v>89</v>
      </c>
      <c r="AV187" s="14" t="s">
        <v>140</v>
      </c>
      <c r="AW187" s="14" t="s">
        <v>36</v>
      </c>
      <c r="AX187" s="14" t="s">
        <v>87</v>
      </c>
      <c r="AY187" s="256" t="s">
        <v>123</v>
      </c>
    </row>
    <row r="188" s="2" customFormat="1" ht="24.15" customHeight="1">
      <c r="A188" s="37"/>
      <c r="B188" s="38"/>
      <c r="C188" s="217" t="s">
        <v>268</v>
      </c>
      <c r="D188" s="217" t="s">
        <v>126</v>
      </c>
      <c r="E188" s="218" t="s">
        <v>269</v>
      </c>
      <c r="F188" s="219" t="s">
        <v>270</v>
      </c>
      <c r="G188" s="220" t="s">
        <v>229</v>
      </c>
      <c r="H188" s="221">
        <v>6.5</v>
      </c>
      <c r="I188" s="222"/>
      <c r="J188" s="223">
        <f>ROUND(I188*H188,2)</f>
        <v>0</v>
      </c>
      <c r="K188" s="219" t="s">
        <v>130</v>
      </c>
      <c r="L188" s="43"/>
      <c r="M188" s="224" t="s">
        <v>1</v>
      </c>
      <c r="N188" s="225" t="s">
        <v>44</v>
      </c>
      <c r="O188" s="90"/>
      <c r="P188" s="226">
        <f>O188*H188</f>
        <v>0</v>
      </c>
      <c r="Q188" s="226">
        <v>0</v>
      </c>
      <c r="R188" s="226">
        <f>Q188*H188</f>
        <v>0</v>
      </c>
      <c r="S188" s="226">
        <v>0.0089999999999999993</v>
      </c>
      <c r="T188" s="227">
        <f>S188*H188</f>
        <v>0.058499999999999996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140</v>
      </c>
      <c r="AT188" s="228" t="s">
        <v>126</v>
      </c>
      <c r="AU188" s="228" t="s">
        <v>89</v>
      </c>
      <c r="AY188" s="16" t="s">
        <v>123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87</v>
      </c>
      <c r="BK188" s="229">
        <f>ROUND(I188*H188,2)</f>
        <v>0</v>
      </c>
      <c r="BL188" s="16" t="s">
        <v>140</v>
      </c>
      <c r="BM188" s="228" t="s">
        <v>271</v>
      </c>
    </row>
    <row r="189" s="12" customFormat="1" ht="22.8" customHeight="1">
      <c r="A189" s="12"/>
      <c r="B189" s="201"/>
      <c r="C189" s="202"/>
      <c r="D189" s="203" t="s">
        <v>78</v>
      </c>
      <c r="E189" s="215" t="s">
        <v>272</v>
      </c>
      <c r="F189" s="215" t="s">
        <v>273</v>
      </c>
      <c r="G189" s="202"/>
      <c r="H189" s="202"/>
      <c r="I189" s="205"/>
      <c r="J189" s="216">
        <f>BK189</f>
        <v>0</v>
      </c>
      <c r="K189" s="202"/>
      <c r="L189" s="207"/>
      <c r="M189" s="208"/>
      <c r="N189" s="209"/>
      <c r="O189" s="209"/>
      <c r="P189" s="210">
        <f>SUM(P190:P196)</f>
        <v>0</v>
      </c>
      <c r="Q189" s="209"/>
      <c r="R189" s="210">
        <f>SUM(R190:R196)</f>
        <v>0</v>
      </c>
      <c r="S189" s="209"/>
      <c r="T189" s="211">
        <f>SUM(T190:T196)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2" t="s">
        <v>87</v>
      </c>
      <c r="AT189" s="213" t="s">
        <v>78</v>
      </c>
      <c r="AU189" s="213" t="s">
        <v>87</v>
      </c>
      <c r="AY189" s="212" t="s">
        <v>123</v>
      </c>
      <c r="BK189" s="214">
        <f>SUM(BK190:BK196)</f>
        <v>0</v>
      </c>
    </row>
    <row r="190" s="2" customFormat="1" ht="33" customHeight="1">
      <c r="A190" s="37"/>
      <c r="B190" s="38"/>
      <c r="C190" s="217" t="s">
        <v>274</v>
      </c>
      <c r="D190" s="217" t="s">
        <v>126</v>
      </c>
      <c r="E190" s="218" t="s">
        <v>275</v>
      </c>
      <c r="F190" s="219" t="s">
        <v>276</v>
      </c>
      <c r="G190" s="220" t="s">
        <v>277</v>
      </c>
      <c r="H190" s="221">
        <v>15.313000000000001</v>
      </c>
      <c r="I190" s="222"/>
      <c r="J190" s="223">
        <f>ROUND(I190*H190,2)</f>
        <v>0</v>
      </c>
      <c r="K190" s="219" t="s">
        <v>130</v>
      </c>
      <c r="L190" s="43"/>
      <c r="M190" s="224" t="s">
        <v>1</v>
      </c>
      <c r="N190" s="225" t="s">
        <v>44</v>
      </c>
      <c r="O190" s="90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140</v>
      </c>
      <c r="AT190" s="228" t="s">
        <v>126</v>
      </c>
      <c r="AU190" s="228" t="s">
        <v>89</v>
      </c>
      <c r="AY190" s="16" t="s">
        <v>123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87</v>
      </c>
      <c r="BK190" s="229">
        <f>ROUND(I190*H190,2)</f>
        <v>0</v>
      </c>
      <c r="BL190" s="16" t="s">
        <v>140</v>
      </c>
      <c r="BM190" s="228" t="s">
        <v>278</v>
      </c>
    </row>
    <row r="191" s="2" customFormat="1" ht="33" customHeight="1">
      <c r="A191" s="37"/>
      <c r="B191" s="38"/>
      <c r="C191" s="217" t="s">
        <v>7</v>
      </c>
      <c r="D191" s="217" t="s">
        <v>126</v>
      </c>
      <c r="E191" s="218" t="s">
        <v>279</v>
      </c>
      <c r="F191" s="219" t="s">
        <v>280</v>
      </c>
      <c r="G191" s="220" t="s">
        <v>277</v>
      </c>
      <c r="H191" s="221">
        <v>107.191</v>
      </c>
      <c r="I191" s="222"/>
      <c r="J191" s="223">
        <f>ROUND(I191*H191,2)</f>
        <v>0</v>
      </c>
      <c r="K191" s="219" t="s">
        <v>130</v>
      </c>
      <c r="L191" s="43"/>
      <c r="M191" s="224" t="s">
        <v>1</v>
      </c>
      <c r="N191" s="225" t="s">
        <v>44</v>
      </c>
      <c r="O191" s="90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140</v>
      </c>
      <c r="AT191" s="228" t="s">
        <v>126</v>
      </c>
      <c r="AU191" s="228" t="s">
        <v>89</v>
      </c>
      <c r="AY191" s="16" t="s">
        <v>123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87</v>
      </c>
      <c r="BK191" s="229">
        <f>ROUND(I191*H191,2)</f>
        <v>0</v>
      </c>
      <c r="BL191" s="16" t="s">
        <v>140</v>
      </c>
      <c r="BM191" s="228" t="s">
        <v>281</v>
      </c>
    </row>
    <row r="192" s="13" customFormat="1">
      <c r="A192" s="13"/>
      <c r="B192" s="235"/>
      <c r="C192" s="236"/>
      <c r="D192" s="230" t="s">
        <v>138</v>
      </c>
      <c r="E192" s="236"/>
      <c r="F192" s="238" t="s">
        <v>282</v>
      </c>
      <c r="G192" s="236"/>
      <c r="H192" s="239">
        <v>107.191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138</v>
      </c>
      <c r="AU192" s="245" t="s">
        <v>89</v>
      </c>
      <c r="AV192" s="13" t="s">
        <v>89</v>
      </c>
      <c r="AW192" s="13" t="s">
        <v>4</v>
      </c>
      <c r="AX192" s="13" t="s">
        <v>87</v>
      </c>
      <c r="AY192" s="245" t="s">
        <v>123</v>
      </c>
    </row>
    <row r="193" s="2" customFormat="1" ht="33" customHeight="1">
      <c r="A193" s="37"/>
      <c r="B193" s="38"/>
      <c r="C193" s="217" t="s">
        <v>283</v>
      </c>
      <c r="D193" s="217" t="s">
        <v>126</v>
      </c>
      <c r="E193" s="218" t="s">
        <v>284</v>
      </c>
      <c r="F193" s="219" t="s">
        <v>285</v>
      </c>
      <c r="G193" s="220" t="s">
        <v>277</v>
      </c>
      <c r="H193" s="221">
        <v>15.313000000000001</v>
      </c>
      <c r="I193" s="222"/>
      <c r="J193" s="223">
        <f>ROUND(I193*H193,2)</f>
        <v>0</v>
      </c>
      <c r="K193" s="219" t="s">
        <v>130</v>
      </c>
      <c r="L193" s="43"/>
      <c r="M193" s="224" t="s">
        <v>1</v>
      </c>
      <c r="N193" s="225" t="s">
        <v>44</v>
      </c>
      <c r="O193" s="90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140</v>
      </c>
      <c r="AT193" s="228" t="s">
        <v>126</v>
      </c>
      <c r="AU193" s="228" t="s">
        <v>89</v>
      </c>
      <c r="AY193" s="16" t="s">
        <v>123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87</v>
      </c>
      <c r="BK193" s="229">
        <f>ROUND(I193*H193,2)</f>
        <v>0</v>
      </c>
      <c r="BL193" s="16" t="s">
        <v>140</v>
      </c>
      <c r="BM193" s="228" t="s">
        <v>286</v>
      </c>
    </row>
    <row r="194" s="2" customFormat="1" ht="24.15" customHeight="1">
      <c r="A194" s="37"/>
      <c r="B194" s="38"/>
      <c r="C194" s="217" t="s">
        <v>287</v>
      </c>
      <c r="D194" s="217" t="s">
        <v>126</v>
      </c>
      <c r="E194" s="218" t="s">
        <v>288</v>
      </c>
      <c r="F194" s="219" t="s">
        <v>289</v>
      </c>
      <c r="G194" s="220" t="s">
        <v>277</v>
      </c>
      <c r="H194" s="221">
        <v>290.947</v>
      </c>
      <c r="I194" s="222"/>
      <c r="J194" s="223">
        <f>ROUND(I194*H194,2)</f>
        <v>0</v>
      </c>
      <c r="K194" s="219" t="s">
        <v>130</v>
      </c>
      <c r="L194" s="43"/>
      <c r="M194" s="224" t="s">
        <v>1</v>
      </c>
      <c r="N194" s="225" t="s">
        <v>44</v>
      </c>
      <c r="O194" s="90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140</v>
      </c>
      <c r="AT194" s="228" t="s">
        <v>126</v>
      </c>
      <c r="AU194" s="228" t="s">
        <v>89</v>
      </c>
      <c r="AY194" s="16" t="s">
        <v>123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87</v>
      </c>
      <c r="BK194" s="229">
        <f>ROUND(I194*H194,2)</f>
        <v>0</v>
      </c>
      <c r="BL194" s="16" t="s">
        <v>140</v>
      </c>
      <c r="BM194" s="228" t="s">
        <v>290</v>
      </c>
    </row>
    <row r="195" s="13" customFormat="1">
      <c r="A195" s="13"/>
      <c r="B195" s="235"/>
      <c r="C195" s="236"/>
      <c r="D195" s="230" t="s">
        <v>138</v>
      </c>
      <c r="E195" s="236"/>
      <c r="F195" s="238" t="s">
        <v>291</v>
      </c>
      <c r="G195" s="236"/>
      <c r="H195" s="239">
        <v>290.947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138</v>
      </c>
      <c r="AU195" s="245" t="s">
        <v>89</v>
      </c>
      <c r="AV195" s="13" t="s">
        <v>89</v>
      </c>
      <c r="AW195" s="13" t="s">
        <v>4</v>
      </c>
      <c r="AX195" s="13" t="s">
        <v>87</v>
      </c>
      <c r="AY195" s="245" t="s">
        <v>123</v>
      </c>
    </row>
    <row r="196" s="2" customFormat="1" ht="33" customHeight="1">
      <c r="A196" s="37"/>
      <c r="B196" s="38"/>
      <c r="C196" s="217" t="s">
        <v>292</v>
      </c>
      <c r="D196" s="217" t="s">
        <v>126</v>
      </c>
      <c r="E196" s="218" t="s">
        <v>293</v>
      </c>
      <c r="F196" s="219" t="s">
        <v>294</v>
      </c>
      <c r="G196" s="220" t="s">
        <v>277</v>
      </c>
      <c r="H196" s="221">
        <v>12.441000000000001</v>
      </c>
      <c r="I196" s="222"/>
      <c r="J196" s="223">
        <f>ROUND(I196*H196,2)</f>
        <v>0</v>
      </c>
      <c r="K196" s="219" t="s">
        <v>130</v>
      </c>
      <c r="L196" s="43"/>
      <c r="M196" s="224" t="s">
        <v>1</v>
      </c>
      <c r="N196" s="225" t="s">
        <v>44</v>
      </c>
      <c r="O196" s="90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140</v>
      </c>
      <c r="AT196" s="228" t="s">
        <v>126</v>
      </c>
      <c r="AU196" s="228" t="s">
        <v>89</v>
      </c>
      <c r="AY196" s="16" t="s">
        <v>123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87</v>
      </c>
      <c r="BK196" s="229">
        <f>ROUND(I196*H196,2)</f>
        <v>0</v>
      </c>
      <c r="BL196" s="16" t="s">
        <v>140</v>
      </c>
      <c r="BM196" s="228" t="s">
        <v>295</v>
      </c>
    </row>
    <row r="197" s="12" customFormat="1" ht="22.8" customHeight="1">
      <c r="A197" s="12"/>
      <c r="B197" s="201"/>
      <c r="C197" s="202"/>
      <c r="D197" s="203" t="s">
        <v>78</v>
      </c>
      <c r="E197" s="215" t="s">
        <v>296</v>
      </c>
      <c r="F197" s="215" t="s">
        <v>297</v>
      </c>
      <c r="G197" s="202"/>
      <c r="H197" s="202"/>
      <c r="I197" s="205"/>
      <c r="J197" s="216">
        <f>BK197</f>
        <v>0</v>
      </c>
      <c r="K197" s="202"/>
      <c r="L197" s="207"/>
      <c r="M197" s="208"/>
      <c r="N197" s="209"/>
      <c r="O197" s="209"/>
      <c r="P197" s="210">
        <f>SUM(P198:P199)</f>
        <v>0</v>
      </c>
      <c r="Q197" s="209"/>
      <c r="R197" s="210">
        <f>SUM(R198:R199)</f>
        <v>0</v>
      </c>
      <c r="S197" s="209"/>
      <c r="T197" s="211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2" t="s">
        <v>87</v>
      </c>
      <c r="AT197" s="213" t="s">
        <v>78</v>
      </c>
      <c r="AU197" s="213" t="s">
        <v>87</v>
      </c>
      <c r="AY197" s="212" t="s">
        <v>123</v>
      </c>
      <c r="BK197" s="214">
        <f>SUM(BK198:BK199)</f>
        <v>0</v>
      </c>
    </row>
    <row r="198" s="2" customFormat="1" ht="24.15" customHeight="1">
      <c r="A198" s="37"/>
      <c r="B198" s="38"/>
      <c r="C198" s="217" t="s">
        <v>298</v>
      </c>
      <c r="D198" s="217" t="s">
        <v>126</v>
      </c>
      <c r="E198" s="218" t="s">
        <v>299</v>
      </c>
      <c r="F198" s="219" t="s">
        <v>300</v>
      </c>
      <c r="G198" s="220" t="s">
        <v>277</v>
      </c>
      <c r="H198" s="221">
        <v>17.047000000000001</v>
      </c>
      <c r="I198" s="222"/>
      <c r="J198" s="223">
        <f>ROUND(I198*H198,2)</f>
        <v>0</v>
      </c>
      <c r="K198" s="219" t="s">
        <v>130</v>
      </c>
      <c r="L198" s="43"/>
      <c r="M198" s="224" t="s">
        <v>1</v>
      </c>
      <c r="N198" s="225" t="s">
        <v>44</v>
      </c>
      <c r="O198" s="90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140</v>
      </c>
      <c r="AT198" s="228" t="s">
        <v>126</v>
      </c>
      <c r="AU198" s="228" t="s">
        <v>89</v>
      </c>
      <c r="AY198" s="16" t="s">
        <v>123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87</v>
      </c>
      <c r="BK198" s="229">
        <f>ROUND(I198*H198,2)</f>
        <v>0</v>
      </c>
      <c r="BL198" s="16" t="s">
        <v>140</v>
      </c>
      <c r="BM198" s="228" t="s">
        <v>301</v>
      </c>
    </row>
    <row r="199" s="2" customFormat="1" ht="24.15" customHeight="1">
      <c r="A199" s="37"/>
      <c r="B199" s="38"/>
      <c r="C199" s="217" t="s">
        <v>302</v>
      </c>
      <c r="D199" s="217" t="s">
        <v>126</v>
      </c>
      <c r="E199" s="218" t="s">
        <v>303</v>
      </c>
      <c r="F199" s="219" t="s">
        <v>304</v>
      </c>
      <c r="G199" s="220" t="s">
        <v>277</v>
      </c>
      <c r="H199" s="221">
        <v>17.047000000000001</v>
      </c>
      <c r="I199" s="222"/>
      <c r="J199" s="223">
        <f>ROUND(I199*H199,2)</f>
        <v>0</v>
      </c>
      <c r="K199" s="219" t="s">
        <v>130</v>
      </c>
      <c r="L199" s="43"/>
      <c r="M199" s="224" t="s">
        <v>1</v>
      </c>
      <c r="N199" s="225" t="s">
        <v>44</v>
      </c>
      <c r="O199" s="90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140</v>
      </c>
      <c r="AT199" s="228" t="s">
        <v>126</v>
      </c>
      <c r="AU199" s="228" t="s">
        <v>89</v>
      </c>
      <c r="AY199" s="16" t="s">
        <v>123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87</v>
      </c>
      <c r="BK199" s="229">
        <f>ROUND(I199*H199,2)</f>
        <v>0</v>
      </c>
      <c r="BL199" s="16" t="s">
        <v>140</v>
      </c>
      <c r="BM199" s="228" t="s">
        <v>305</v>
      </c>
    </row>
    <row r="200" s="12" customFormat="1" ht="25.92" customHeight="1">
      <c r="A200" s="12"/>
      <c r="B200" s="201"/>
      <c r="C200" s="202"/>
      <c r="D200" s="203" t="s">
        <v>78</v>
      </c>
      <c r="E200" s="204" t="s">
        <v>306</v>
      </c>
      <c r="F200" s="204" t="s">
        <v>307</v>
      </c>
      <c r="G200" s="202"/>
      <c r="H200" s="202"/>
      <c r="I200" s="205"/>
      <c r="J200" s="206">
        <f>BK200</f>
        <v>0</v>
      </c>
      <c r="K200" s="202"/>
      <c r="L200" s="207"/>
      <c r="M200" s="208"/>
      <c r="N200" s="209"/>
      <c r="O200" s="209"/>
      <c r="P200" s="210">
        <f>P201+P204+P213+P228+P241+P249+P257+P268+P275+P300+P303+P329+P345+P362</f>
        <v>0</v>
      </c>
      <c r="Q200" s="209"/>
      <c r="R200" s="210">
        <f>R201+R204+R213+R228+R241+R249+R257+R268+R275+R300+R303+R329+R345+R362</f>
        <v>1.63288013</v>
      </c>
      <c r="S200" s="209"/>
      <c r="T200" s="211">
        <f>T201+T204+T213+T228+T241+T249+T257+T268+T275+T300+T303+T329+T345+T362</f>
        <v>1.15748673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2" t="s">
        <v>89</v>
      </c>
      <c r="AT200" s="213" t="s">
        <v>78</v>
      </c>
      <c r="AU200" s="213" t="s">
        <v>79</v>
      </c>
      <c r="AY200" s="212" t="s">
        <v>123</v>
      </c>
      <c r="BK200" s="214">
        <f>BK201+BK204+BK213+BK228+BK241+BK249+BK257+BK268+BK275+BK300+BK303+BK329+BK345+BK362</f>
        <v>0</v>
      </c>
    </row>
    <row r="201" s="12" customFormat="1" ht="22.8" customHeight="1">
      <c r="A201" s="12"/>
      <c r="B201" s="201"/>
      <c r="C201" s="202"/>
      <c r="D201" s="203" t="s">
        <v>78</v>
      </c>
      <c r="E201" s="215" t="s">
        <v>308</v>
      </c>
      <c r="F201" s="215" t="s">
        <v>309</v>
      </c>
      <c r="G201" s="202"/>
      <c r="H201" s="202"/>
      <c r="I201" s="205"/>
      <c r="J201" s="216">
        <f>BK201</f>
        <v>0</v>
      </c>
      <c r="K201" s="202"/>
      <c r="L201" s="207"/>
      <c r="M201" s="208"/>
      <c r="N201" s="209"/>
      <c r="O201" s="209"/>
      <c r="P201" s="210">
        <f>SUM(P202:P203)</f>
        <v>0</v>
      </c>
      <c r="Q201" s="209"/>
      <c r="R201" s="210">
        <f>SUM(R202:R203)</f>
        <v>0</v>
      </c>
      <c r="S201" s="209"/>
      <c r="T201" s="211">
        <f>SUM(T202:T203)</f>
        <v>0.089105000000000004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2" t="s">
        <v>89</v>
      </c>
      <c r="AT201" s="213" t="s">
        <v>78</v>
      </c>
      <c r="AU201" s="213" t="s">
        <v>87</v>
      </c>
      <c r="AY201" s="212" t="s">
        <v>123</v>
      </c>
      <c r="BK201" s="214">
        <f>SUM(BK202:BK203)</f>
        <v>0</v>
      </c>
    </row>
    <row r="202" s="2" customFormat="1" ht="21.75" customHeight="1">
      <c r="A202" s="37"/>
      <c r="B202" s="38"/>
      <c r="C202" s="217" t="s">
        <v>310</v>
      </c>
      <c r="D202" s="217" t="s">
        <v>126</v>
      </c>
      <c r="E202" s="218" t="s">
        <v>311</v>
      </c>
      <c r="F202" s="219" t="s">
        <v>312</v>
      </c>
      <c r="G202" s="220" t="s">
        <v>182</v>
      </c>
      <c r="H202" s="221">
        <v>17.75</v>
      </c>
      <c r="I202" s="222"/>
      <c r="J202" s="223">
        <f>ROUND(I202*H202,2)</f>
        <v>0</v>
      </c>
      <c r="K202" s="219" t="s">
        <v>130</v>
      </c>
      <c r="L202" s="43"/>
      <c r="M202" s="224" t="s">
        <v>1</v>
      </c>
      <c r="N202" s="225" t="s">
        <v>44</v>
      </c>
      <c r="O202" s="90"/>
      <c r="P202" s="226">
        <f>O202*H202</f>
        <v>0</v>
      </c>
      <c r="Q202" s="226">
        <v>0</v>
      </c>
      <c r="R202" s="226">
        <f>Q202*H202</f>
        <v>0</v>
      </c>
      <c r="S202" s="226">
        <v>0.0050200000000000002</v>
      </c>
      <c r="T202" s="227">
        <f>S202*H202</f>
        <v>0.089105000000000004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236</v>
      </c>
      <c r="AT202" s="228" t="s">
        <v>126</v>
      </c>
      <c r="AU202" s="228" t="s">
        <v>89</v>
      </c>
      <c r="AY202" s="16" t="s">
        <v>123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87</v>
      </c>
      <c r="BK202" s="229">
        <f>ROUND(I202*H202,2)</f>
        <v>0</v>
      </c>
      <c r="BL202" s="16" t="s">
        <v>236</v>
      </c>
      <c r="BM202" s="228" t="s">
        <v>313</v>
      </c>
    </row>
    <row r="203" s="13" customFormat="1">
      <c r="A203" s="13"/>
      <c r="B203" s="235"/>
      <c r="C203" s="236"/>
      <c r="D203" s="230" t="s">
        <v>138</v>
      </c>
      <c r="E203" s="237" t="s">
        <v>1</v>
      </c>
      <c r="F203" s="238" t="s">
        <v>314</v>
      </c>
      <c r="G203" s="236"/>
      <c r="H203" s="239">
        <v>17.75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138</v>
      </c>
      <c r="AU203" s="245" t="s">
        <v>89</v>
      </c>
      <c r="AV203" s="13" t="s">
        <v>89</v>
      </c>
      <c r="AW203" s="13" t="s">
        <v>36</v>
      </c>
      <c r="AX203" s="13" t="s">
        <v>87</v>
      </c>
      <c r="AY203" s="245" t="s">
        <v>123</v>
      </c>
    </row>
    <row r="204" s="12" customFormat="1" ht="22.8" customHeight="1">
      <c r="A204" s="12"/>
      <c r="B204" s="201"/>
      <c r="C204" s="202"/>
      <c r="D204" s="203" t="s">
        <v>78</v>
      </c>
      <c r="E204" s="215" t="s">
        <v>315</v>
      </c>
      <c r="F204" s="215" t="s">
        <v>316</v>
      </c>
      <c r="G204" s="202"/>
      <c r="H204" s="202"/>
      <c r="I204" s="205"/>
      <c r="J204" s="216">
        <f>BK204</f>
        <v>0</v>
      </c>
      <c r="K204" s="202"/>
      <c r="L204" s="207"/>
      <c r="M204" s="208"/>
      <c r="N204" s="209"/>
      <c r="O204" s="209"/>
      <c r="P204" s="210">
        <f>SUM(P205:P212)</f>
        <v>0</v>
      </c>
      <c r="Q204" s="209"/>
      <c r="R204" s="210">
        <f>SUM(R205:R212)</f>
        <v>0.00072000000000000005</v>
      </c>
      <c r="S204" s="209"/>
      <c r="T204" s="211">
        <f>SUM(T205:T212)</f>
        <v>0.010499999999999999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2" t="s">
        <v>89</v>
      </c>
      <c r="AT204" s="213" t="s">
        <v>78</v>
      </c>
      <c r="AU204" s="213" t="s">
        <v>87</v>
      </c>
      <c r="AY204" s="212" t="s">
        <v>123</v>
      </c>
      <c r="BK204" s="214">
        <f>SUM(BK205:BK212)</f>
        <v>0</v>
      </c>
    </row>
    <row r="205" s="2" customFormat="1" ht="16.5" customHeight="1">
      <c r="A205" s="37"/>
      <c r="B205" s="38"/>
      <c r="C205" s="217" t="s">
        <v>317</v>
      </c>
      <c r="D205" s="217" t="s">
        <v>126</v>
      </c>
      <c r="E205" s="218" t="s">
        <v>318</v>
      </c>
      <c r="F205" s="219" t="s">
        <v>319</v>
      </c>
      <c r="G205" s="220" t="s">
        <v>229</v>
      </c>
      <c r="H205" s="221">
        <v>5</v>
      </c>
      <c r="I205" s="222"/>
      <c r="J205" s="223">
        <f>ROUND(I205*H205,2)</f>
        <v>0</v>
      </c>
      <c r="K205" s="219" t="s">
        <v>130</v>
      </c>
      <c r="L205" s="43"/>
      <c r="M205" s="224" t="s">
        <v>1</v>
      </c>
      <c r="N205" s="225" t="s">
        <v>44</v>
      </c>
      <c r="O205" s="90"/>
      <c r="P205" s="226">
        <f>O205*H205</f>
        <v>0</v>
      </c>
      <c r="Q205" s="226">
        <v>0</v>
      </c>
      <c r="R205" s="226">
        <f>Q205*H205</f>
        <v>0</v>
      </c>
      <c r="S205" s="226">
        <v>0.0020999999999999999</v>
      </c>
      <c r="T205" s="227">
        <f>S205*H205</f>
        <v>0.010499999999999999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236</v>
      </c>
      <c r="AT205" s="228" t="s">
        <v>126</v>
      </c>
      <c r="AU205" s="228" t="s">
        <v>89</v>
      </c>
      <c r="AY205" s="16" t="s">
        <v>123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87</v>
      </c>
      <c r="BK205" s="229">
        <f>ROUND(I205*H205,2)</f>
        <v>0</v>
      </c>
      <c r="BL205" s="16" t="s">
        <v>236</v>
      </c>
      <c r="BM205" s="228" t="s">
        <v>320</v>
      </c>
    </row>
    <row r="206" s="13" customFormat="1">
      <c r="A206" s="13"/>
      <c r="B206" s="235"/>
      <c r="C206" s="236"/>
      <c r="D206" s="230" t="s">
        <v>138</v>
      </c>
      <c r="E206" s="237" t="s">
        <v>1</v>
      </c>
      <c r="F206" s="238" t="s">
        <v>321</v>
      </c>
      <c r="G206" s="236"/>
      <c r="H206" s="239">
        <v>5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138</v>
      </c>
      <c r="AU206" s="245" t="s">
        <v>89</v>
      </c>
      <c r="AV206" s="13" t="s">
        <v>89</v>
      </c>
      <c r="AW206" s="13" t="s">
        <v>36</v>
      </c>
      <c r="AX206" s="13" t="s">
        <v>87</v>
      </c>
      <c r="AY206" s="245" t="s">
        <v>123</v>
      </c>
    </row>
    <row r="207" s="2" customFormat="1" ht="16.5" customHeight="1">
      <c r="A207" s="37"/>
      <c r="B207" s="38"/>
      <c r="C207" s="217" t="s">
        <v>322</v>
      </c>
      <c r="D207" s="217" t="s">
        <v>126</v>
      </c>
      <c r="E207" s="218" t="s">
        <v>323</v>
      </c>
      <c r="F207" s="219" t="s">
        <v>324</v>
      </c>
      <c r="G207" s="220" t="s">
        <v>229</v>
      </c>
      <c r="H207" s="221">
        <v>1.5</v>
      </c>
      <c r="I207" s="222"/>
      <c r="J207" s="223">
        <f>ROUND(I207*H207,2)</f>
        <v>0</v>
      </c>
      <c r="K207" s="219" t="s">
        <v>130</v>
      </c>
      <c r="L207" s="43"/>
      <c r="M207" s="224" t="s">
        <v>1</v>
      </c>
      <c r="N207" s="225" t="s">
        <v>44</v>
      </c>
      <c r="O207" s="90"/>
      <c r="P207" s="226">
        <f>O207*H207</f>
        <v>0</v>
      </c>
      <c r="Q207" s="226">
        <v>0.00048000000000000001</v>
      </c>
      <c r="R207" s="226">
        <f>Q207*H207</f>
        <v>0.00072000000000000005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236</v>
      </c>
      <c r="AT207" s="228" t="s">
        <v>126</v>
      </c>
      <c r="AU207" s="228" t="s">
        <v>89</v>
      </c>
      <c r="AY207" s="16" t="s">
        <v>123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87</v>
      </c>
      <c r="BK207" s="229">
        <f>ROUND(I207*H207,2)</f>
        <v>0</v>
      </c>
      <c r="BL207" s="16" t="s">
        <v>236</v>
      </c>
      <c r="BM207" s="228" t="s">
        <v>325</v>
      </c>
    </row>
    <row r="208" s="13" customFormat="1">
      <c r="A208" s="13"/>
      <c r="B208" s="235"/>
      <c r="C208" s="236"/>
      <c r="D208" s="230" t="s">
        <v>138</v>
      </c>
      <c r="E208" s="237" t="s">
        <v>1</v>
      </c>
      <c r="F208" s="238" t="s">
        <v>326</v>
      </c>
      <c r="G208" s="236"/>
      <c r="H208" s="239">
        <v>1.5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138</v>
      </c>
      <c r="AU208" s="245" t="s">
        <v>89</v>
      </c>
      <c r="AV208" s="13" t="s">
        <v>89</v>
      </c>
      <c r="AW208" s="13" t="s">
        <v>36</v>
      </c>
      <c r="AX208" s="13" t="s">
        <v>87</v>
      </c>
      <c r="AY208" s="245" t="s">
        <v>123</v>
      </c>
    </row>
    <row r="209" s="2" customFormat="1" ht="16.5" customHeight="1">
      <c r="A209" s="37"/>
      <c r="B209" s="38"/>
      <c r="C209" s="217" t="s">
        <v>327</v>
      </c>
      <c r="D209" s="217" t="s">
        <v>126</v>
      </c>
      <c r="E209" s="218" t="s">
        <v>328</v>
      </c>
      <c r="F209" s="219" t="s">
        <v>329</v>
      </c>
      <c r="G209" s="220" t="s">
        <v>330</v>
      </c>
      <c r="H209" s="221">
        <v>1</v>
      </c>
      <c r="I209" s="222"/>
      <c r="J209" s="223">
        <f>ROUND(I209*H209,2)</f>
        <v>0</v>
      </c>
      <c r="K209" s="219" t="s">
        <v>130</v>
      </c>
      <c r="L209" s="43"/>
      <c r="M209" s="224" t="s">
        <v>1</v>
      </c>
      <c r="N209" s="225" t="s">
        <v>44</v>
      </c>
      <c r="O209" s="90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236</v>
      </c>
      <c r="AT209" s="228" t="s">
        <v>126</v>
      </c>
      <c r="AU209" s="228" t="s">
        <v>89</v>
      </c>
      <c r="AY209" s="16" t="s">
        <v>123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87</v>
      </c>
      <c r="BK209" s="229">
        <f>ROUND(I209*H209,2)</f>
        <v>0</v>
      </c>
      <c r="BL209" s="16" t="s">
        <v>236</v>
      </c>
      <c r="BM209" s="228" t="s">
        <v>331</v>
      </c>
    </row>
    <row r="210" s="13" customFormat="1">
      <c r="A210" s="13"/>
      <c r="B210" s="235"/>
      <c r="C210" s="236"/>
      <c r="D210" s="230" t="s">
        <v>138</v>
      </c>
      <c r="E210" s="237" t="s">
        <v>1</v>
      </c>
      <c r="F210" s="238" t="s">
        <v>332</v>
      </c>
      <c r="G210" s="236"/>
      <c r="H210" s="239">
        <v>1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138</v>
      </c>
      <c r="AU210" s="245" t="s">
        <v>89</v>
      </c>
      <c r="AV210" s="13" t="s">
        <v>89</v>
      </c>
      <c r="AW210" s="13" t="s">
        <v>36</v>
      </c>
      <c r="AX210" s="13" t="s">
        <v>87</v>
      </c>
      <c r="AY210" s="245" t="s">
        <v>123</v>
      </c>
    </row>
    <row r="211" s="2" customFormat="1" ht="24.15" customHeight="1">
      <c r="A211" s="37"/>
      <c r="B211" s="38"/>
      <c r="C211" s="217" t="s">
        <v>333</v>
      </c>
      <c r="D211" s="217" t="s">
        <v>126</v>
      </c>
      <c r="E211" s="218" t="s">
        <v>334</v>
      </c>
      <c r="F211" s="219" t="s">
        <v>335</v>
      </c>
      <c r="G211" s="220" t="s">
        <v>336</v>
      </c>
      <c r="H211" s="261"/>
      <c r="I211" s="222"/>
      <c r="J211" s="223">
        <f>ROUND(I211*H211,2)</f>
        <v>0</v>
      </c>
      <c r="K211" s="219" t="s">
        <v>130</v>
      </c>
      <c r="L211" s="43"/>
      <c r="M211" s="224" t="s">
        <v>1</v>
      </c>
      <c r="N211" s="225" t="s">
        <v>44</v>
      </c>
      <c r="O211" s="90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236</v>
      </c>
      <c r="AT211" s="228" t="s">
        <v>126</v>
      </c>
      <c r="AU211" s="228" t="s">
        <v>89</v>
      </c>
      <c r="AY211" s="16" t="s">
        <v>123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87</v>
      </c>
      <c r="BK211" s="229">
        <f>ROUND(I211*H211,2)</f>
        <v>0</v>
      </c>
      <c r="BL211" s="16" t="s">
        <v>236</v>
      </c>
      <c r="BM211" s="228" t="s">
        <v>337</v>
      </c>
    </row>
    <row r="212" s="2" customFormat="1" ht="24.15" customHeight="1">
      <c r="A212" s="37"/>
      <c r="B212" s="38"/>
      <c r="C212" s="217" t="s">
        <v>338</v>
      </c>
      <c r="D212" s="217" t="s">
        <v>126</v>
      </c>
      <c r="E212" s="218" t="s">
        <v>339</v>
      </c>
      <c r="F212" s="219" t="s">
        <v>340</v>
      </c>
      <c r="G212" s="220" t="s">
        <v>336</v>
      </c>
      <c r="H212" s="261"/>
      <c r="I212" s="222"/>
      <c r="J212" s="223">
        <f>ROUND(I212*H212,2)</f>
        <v>0</v>
      </c>
      <c r="K212" s="219" t="s">
        <v>130</v>
      </c>
      <c r="L212" s="43"/>
      <c r="M212" s="224" t="s">
        <v>1</v>
      </c>
      <c r="N212" s="225" t="s">
        <v>44</v>
      </c>
      <c r="O212" s="90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236</v>
      </c>
      <c r="AT212" s="228" t="s">
        <v>126</v>
      </c>
      <c r="AU212" s="228" t="s">
        <v>89</v>
      </c>
      <c r="AY212" s="16" t="s">
        <v>123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87</v>
      </c>
      <c r="BK212" s="229">
        <f>ROUND(I212*H212,2)</f>
        <v>0</v>
      </c>
      <c r="BL212" s="16" t="s">
        <v>236</v>
      </c>
      <c r="BM212" s="228" t="s">
        <v>341</v>
      </c>
    </row>
    <row r="213" s="12" customFormat="1" ht="22.8" customHeight="1">
      <c r="A213" s="12"/>
      <c r="B213" s="201"/>
      <c r="C213" s="202"/>
      <c r="D213" s="203" t="s">
        <v>78</v>
      </c>
      <c r="E213" s="215" t="s">
        <v>342</v>
      </c>
      <c r="F213" s="215" t="s">
        <v>343</v>
      </c>
      <c r="G213" s="202"/>
      <c r="H213" s="202"/>
      <c r="I213" s="205"/>
      <c r="J213" s="216">
        <f>BK213</f>
        <v>0</v>
      </c>
      <c r="K213" s="202"/>
      <c r="L213" s="207"/>
      <c r="M213" s="208"/>
      <c r="N213" s="209"/>
      <c r="O213" s="209"/>
      <c r="P213" s="210">
        <f>SUM(P214:P227)</f>
        <v>0</v>
      </c>
      <c r="Q213" s="209"/>
      <c r="R213" s="210">
        <f>SUM(R214:R227)</f>
        <v>0.0035799999999999998</v>
      </c>
      <c r="S213" s="209"/>
      <c r="T213" s="211">
        <f>SUM(T214:T227)</f>
        <v>0.011089999999999999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2" t="s">
        <v>89</v>
      </c>
      <c r="AT213" s="213" t="s">
        <v>78</v>
      </c>
      <c r="AU213" s="213" t="s">
        <v>87</v>
      </c>
      <c r="AY213" s="212" t="s">
        <v>123</v>
      </c>
      <c r="BK213" s="214">
        <f>SUM(BK214:BK227)</f>
        <v>0</v>
      </c>
    </row>
    <row r="214" s="2" customFormat="1" ht="24.15" customHeight="1">
      <c r="A214" s="37"/>
      <c r="B214" s="38"/>
      <c r="C214" s="217" t="s">
        <v>344</v>
      </c>
      <c r="D214" s="217" t="s">
        <v>126</v>
      </c>
      <c r="E214" s="218" t="s">
        <v>345</v>
      </c>
      <c r="F214" s="219" t="s">
        <v>346</v>
      </c>
      <c r="G214" s="220" t="s">
        <v>229</v>
      </c>
      <c r="H214" s="221">
        <v>5</v>
      </c>
      <c r="I214" s="222"/>
      <c r="J214" s="223">
        <f>ROUND(I214*H214,2)</f>
        <v>0</v>
      </c>
      <c r="K214" s="219" t="s">
        <v>130</v>
      </c>
      <c r="L214" s="43"/>
      <c r="M214" s="224" t="s">
        <v>1</v>
      </c>
      <c r="N214" s="225" t="s">
        <v>44</v>
      </c>
      <c r="O214" s="90"/>
      <c r="P214" s="226">
        <f>O214*H214</f>
        <v>0</v>
      </c>
      <c r="Q214" s="226">
        <v>0</v>
      </c>
      <c r="R214" s="226">
        <f>Q214*H214</f>
        <v>0</v>
      </c>
      <c r="S214" s="226">
        <v>0.0021299999999999999</v>
      </c>
      <c r="T214" s="227">
        <f>S214*H214</f>
        <v>0.01065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236</v>
      </c>
      <c r="AT214" s="228" t="s">
        <v>126</v>
      </c>
      <c r="AU214" s="228" t="s">
        <v>89</v>
      </c>
      <c r="AY214" s="16" t="s">
        <v>123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87</v>
      </c>
      <c r="BK214" s="229">
        <f>ROUND(I214*H214,2)</f>
        <v>0</v>
      </c>
      <c r="BL214" s="16" t="s">
        <v>236</v>
      </c>
      <c r="BM214" s="228" t="s">
        <v>347</v>
      </c>
    </row>
    <row r="215" s="13" customFormat="1">
      <c r="A215" s="13"/>
      <c r="B215" s="235"/>
      <c r="C215" s="236"/>
      <c r="D215" s="230" t="s">
        <v>138</v>
      </c>
      <c r="E215" s="237" t="s">
        <v>1</v>
      </c>
      <c r="F215" s="238" t="s">
        <v>321</v>
      </c>
      <c r="G215" s="236"/>
      <c r="H215" s="239">
        <v>5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138</v>
      </c>
      <c r="AU215" s="245" t="s">
        <v>89</v>
      </c>
      <c r="AV215" s="13" t="s">
        <v>89</v>
      </c>
      <c r="AW215" s="13" t="s">
        <v>36</v>
      </c>
      <c r="AX215" s="13" t="s">
        <v>87</v>
      </c>
      <c r="AY215" s="245" t="s">
        <v>123</v>
      </c>
    </row>
    <row r="216" s="2" customFormat="1" ht="16.5" customHeight="1">
      <c r="A216" s="37"/>
      <c r="B216" s="38"/>
      <c r="C216" s="217" t="s">
        <v>348</v>
      </c>
      <c r="D216" s="217" t="s">
        <v>126</v>
      </c>
      <c r="E216" s="218" t="s">
        <v>349</v>
      </c>
      <c r="F216" s="219" t="s">
        <v>350</v>
      </c>
      <c r="G216" s="220" t="s">
        <v>330</v>
      </c>
      <c r="H216" s="221">
        <v>2</v>
      </c>
      <c r="I216" s="222"/>
      <c r="J216" s="223">
        <f>ROUND(I216*H216,2)</f>
        <v>0</v>
      </c>
      <c r="K216" s="219" t="s">
        <v>130</v>
      </c>
      <c r="L216" s="43"/>
      <c r="M216" s="224" t="s">
        <v>1</v>
      </c>
      <c r="N216" s="225" t="s">
        <v>44</v>
      </c>
      <c r="O216" s="90"/>
      <c r="P216" s="226">
        <f>O216*H216</f>
        <v>0</v>
      </c>
      <c r="Q216" s="226">
        <v>0</v>
      </c>
      <c r="R216" s="226">
        <f>Q216*H216</f>
        <v>0</v>
      </c>
      <c r="S216" s="226">
        <v>0.00022000000000000001</v>
      </c>
      <c r="T216" s="227">
        <f>S216*H216</f>
        <v>0.00044000000000000002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236</v>
      </c>
      <c r="AT216" s="228" t="s">
        <v>126</v>
      </c>
      <c r="AU216" s="228" t="s">
        <v>89</v>
      </c>
      <c r="AY216" s="16" t="s">
        <v>123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87</v>
      </c>
      <c r="BK216" s="229">
        <f>ROUND(I216*H216,2)</f>
        <v>0</v>
      </c>
      <c r="BL216" s="16" t="s">
        <v>236</v>
      </c>
      <c r="BM216" s="228" t="s">
        <v>351</v>
      </c>
    </row>
    <row r="217" s="13" customFormat="1">
      <c r="A217" s="13"/>
      <c r="B217" s="235"/>
      <c r="C217" s="236"/>
      <c r="D217" s="230" t="s">
        <v>138</v>
      </c>
      <c r="E217" s="237" t="s">
        <v>1</v>
      </c>
      <c r="F217" s="238" t="s">
        <v>352</v>
      </c>
      <c r="G217" s="236"/>
      <c r="H217" s="239">
        <v>2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138</v>
      </c>
      <c r="AU217" s="245" t="s">
        <v>89</v>
      </c>
      <c r="AV217" s="13" t="s">
        <v>89</v>
      </c>
      <c r="AW217" s="13" t="s">
        <v>36</v>
      </c>
      <c r="AX217" s="13" t="s">
        <v>87</v>
      </c>
      <c r="AY217" s="245" t="s">
        <v>123</v>
      </c>
    </row>
    <row r="218" s="2" customFormat="1" ht="24.15" customHeight="1">
      <c r="A218" s="37"/>
      <c r="B218" s="38"/>
      <c r="C218" s="217" t="s">
        <v>353</v>
      </c>
      <c r="D218" s="217" t="s">
        <v>126</v>
      </c>
      <c r="E218" s="218" t="s">
        <v>354</v>
      </c>
      <c r="F218" s="219" t="s">
        <v>355</v>
      </c>
      <c r="G218" s="220" t="s">
        <v>229</v>
      </c>
      <c r="H218" s="221">
        <v>3</v>
      </c>
      <c r="I218" s="222"/>
      <c r="J218" s="223">
        <f>ROUND(I218*H218,2)</f>
        <v>0</v>
      </c>
      <c r="K218" s="219" t="s">
        <v>130</v>
      </c>
      <c r="L218" s="43"/>
      <c r="M218" s="224" t="s">
        <v>1</v>
      </c>
      <c r="N218" s="225" t="s">
        <v>44</v>
      </c>
      <c r="O218" s="90"/>
      <c r="P218" s="226">
        <f>O218*H218</f>
        <v>0</v>
      </c>
      <c r="Q218" s="226">
        <v>0.00097999999999999997</v>
      </c>
      <c r="R218" s="226">
        <f>Q218*H218</f>
        <v>0.0029399999999999999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236</v>
      </c>
      <c r="AT218" s="228" t="s">
        <v>126</v>
      </c>
      <c r="AU218" s="228" t="s">
        <v>89</v>
      </c>
      <c r="AY218" s="16" t="s">
        <v>123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87</v>
      </c>
      <c r="BK218" s="229">
        <f>ROUND(I218*H218,2)</f>
        <v>0</v>
      </c>
      <c r="BL218" s="16" t="s">
        <v>236</v>
      </c>
      <c r="BM218" s="228" t="s">
        <v>356</v>
      </c>
    </row>
    <row r="219" s="13" customFormat="1">
      <c r="A219" s="13"/>
      <c r="B219" s="235"/>
      <c r="C219" s="236"/>
      <c r="D219" s="230" t="s">
        <v>138</v>
      </c>
      <c r="E219" s="237" t="s">
        <v>1</v>
      </c>
      <c r="F219" s="238" t="s">
        <v>357</v>
      </c>
      <c r="G219" s="236"/>
      <c r="H219" s="239">
        <v>3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138</v>
      </c>
      <c r="AU219" s="245" t="s">
        <v>89</v>
      </c>
      <c r="AV219" s="13" t="s">
        <v>89</v>
      </c>
      <c r="AW219" s="13" t="s">
        <v>36</v>
      </c>
      <c r="AX219" s="13" t="s">
        <v>87</v>
      </c>
      <c r="AY219" s="245" t="s">
        <v>123</v>
      </c>
    </row>
    <row r="220" s="2" customFormat="1" ht="37.8" customHeight="1">
      <c r="A220" s="37"/>
      <c r="B220" s="38"/>
      <c r="C220" s="217" t="s">
        <v>358</v>
      </c>
      <c r="D220" s="217" t="s">
        <v>126</v>
      </c>
      <c r="E220" s="218" t="s">
        <v>359</v>
      </c>
      <c r="F220" s="219" t="s">
        <v>360</v>
      </c>
      <c r="G220" s="220" t="s">
        <v>229</v>
      </c>
      <c r="H220" s="221">
        <v>3</v>
      </c>
      <c r="I220" s="222"/>
      <c r="J220" s="223">
        <f>ROUND(I220*H220,2)</f>
        <v>0</v>
      </c>
      <c r="K220" s="219" t="s">
        <v>130</v>
      </c>
      <c r="L220" s="43"/>
      <c r="M220" s="224" t="s">
        <v>1</v>
      </c>
      <c r="N220" s="225" t="s">
        <v>44</v>
      </c>
      <c r="O220" s="90"/>
      <c r="P220" s="226">
        <f>O220*H220</f>
        <v>0</v>
      </c>
      <c r="Q220" s="226">
        <v>6.9999999999999994E-05</v>
      </c>
      <c r="R220" s="226">
        <f>Q220*H220</f>
        <v>0.00020999999999999998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236</v>
      </c>
      <c r="AT220" s="228" t="s">
        <v>126</v>
      </c>
      <c r="AU220" s="228" t="s">
        <v>89</v>
      </c>
      <c r="AY220" s="16" t="s">
        <v>123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87</v>
      </c>
      <c r="BK220" s="229">
        <f>ROUND(I220*H220,2)</f>
        <v>0</v>
      </c>
      <c r="BL220" s="16" t="s">
        <v>236</v>
      </c>
      <c r="BM220" s="228" t="s">
        <v>361</v>
      </c>
    </row>
    <row r="221" s="13" customFormat="1">
      <c r="A221" s="13"/>
      <c r="B221" s="235"/>
      <c r="C221" s="236"/>
      <c r="D221" s="230" t="s">
        <v>138</v>
      </c>
      <c r="E221" s="237" t="s">
        <v>1</v>
      </c>
      <c r="F221" s="238" t="s">
        <v>357</v>
      </c>
      <c r="G221" s="236"/>
      <c r="H221" s="239">
        <v>3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138</v>
      </c>
      <c r="AU221" s="245" t="s">
        <v>89</v>
      </c>
      <c r="AV221" s="13" t="s">
        <v>89</v>
      </c>
      <c r="AW221" s="13" t="s">
        <v>36</v>
      </c>
      <c r="AX221" s="13" t="s">
        <v>87</v>
      </c>
      <c r="AY221" s="245" t="s">
        <v>123</v>
      </c>
    </row>
    <row r="222" s="2" customFormat="1" ht="16.5" customHeight="1">
      <c r="A222" s="37"/>
      <c r="B222" s="38"/>
      <c r="C222" s="217" t="s">
        <v>362</v>
      </c>
      <c r="D222" s="217" t="s">
        <v>126</v>
      </c>
      <c r="E222" s="218" t="s">
        <v>363</v>
      </c>
      <c r="F222" s="219" t="s">
        <v>364</v>
      </c>
      <c r="G222" s="220" t="s">
        <v>330</v>
      </c>
      <c r="H222" s="221">
        <v>2</v>
      </c>
      <c r="I222" s="222"/>
      <c r="J222" s="223">
        <f>ROUND(I222*H222,2)</f>
        <v>0</v>
      </c>
      <c r="K222" s="219" t="s">
        <v>130</v>
      </c>
      <c r="L222" s="43"/>
      <c r="M222" s="224" t="s">
        <v>1</v>
      </c>
      <c r="N222" s="225" t="s">
        <v>44</v>
      </c>
      <c r="O222" s="90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236</v>
      </c>
      <c r="AT222" s="228" t="s">
        <v>126</v>
      </c>
      <c r="AU222" s="228" t="s">
        <v>89</v>
      </c>
      <c r="AY222" s="16" t="s">
        <v>123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87</v>
      </c>
      <c r="BK222" s="229">
        <f>ROUND(I222*H222,2)</f>
        <v>0</v>
      </c>
      <c r="BL222" s="16" t="s">
        <v>236</v>
      </c>
      <c r="BM222" s="228" t="s">
        <v>365</v>
      </c>
    </row>
    <row r="223" s="13" customFormat="1">
      <c r="A223" s="13"/>
      <c r="B223" s="235"/>
      <c r="C223" s="236"/>
      <c r="D223" s="230" t="s">
        <v>138</v>
      </c>
      <c r="E223" s="237" t="s">
        <v>1</v>
      </c>
      <c r="F223" s="238" t="s">
        <v>366</v>
      </c>
      <c r="G223" s="236"/>
      <c r="H223" s="239">
        <v>2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138</v>
      </c>
      <c r="AU223" s="245" t="s">
        <v>89</v>
      </c>
      <c r="AV223" s="13" t="s">
        <v>89</v>
      </c>
      <c r="AW223" s="13" t="s">
        <v>36</v>
      </c>
      <c r="AX223" s="13" t="s">
        <v>87</v>
      </c>
      <c r="AY223" s="245" t="s">
        <v>123</v>
      </c>
    </row>
    <row r="224" s="2" customFormat="1" ht="16.5" customHeight="1">
      <c r="A224" s="37"/>
      <c r="B224" s="38"/>
      <c r="C224" s="217" t="s">
        <v>367</v>
      </c>
      <c r="D224" s="217" t="s">
        <v>126</v>
      </c>
      <c r="E224" s="218" t="s">
        <v>368</v>
      </c>
      <c r="F224" s="219" t="s">
        <v>369</v>
      </c>
      <c r="G224" s="220" t="s">
        <v>370</v>
      </c>
      <c r="H224" s="221">
        <v>1</v>
      </c>
      <c r="I224" s="222"/>
      <c r="J224" s="223">
        <f>ROUND(I224*H224,2)</f>
        <v>0</v>
      </c>
      <c r="K224" s="219" t="s">
        <v>130</v>
      </c>
      <c r="L224" s="43"/>
      <c r="M224" s="224" t="s">
        <v>1</v>
      </c>
      <c r="N224" s="225" t="s">
        <v>44</v>
      </c>
      <c r="O224" s="90"/>
      <c r="P224" s="226">
        <f>O224*H224</f>
        <v>0</v>
      </c>
      <c r="Q224" s="226">
        <v>0.00042999999999999999</v>
      </c>
      <c r="R224" s="226">
        <f>Q224*H224</f>
        <v>0.00042999999999999999</v>
      </c>
      <c r="S224" s="226">
        <v>0</v>
      </c>
      <c r="T224" s="22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236</v>
      </c>
      <c r="AT224" s="228" t="s">
        <v>126</v>
      </c>
      <c r="AU224" s="228" t="s">
        <v>89</v>
      </c>
      <c r="AY224" s="16" t="s">
        <v>123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87</v>
      </c>
      <c r="BK224" s="229">
        <f>ROUND(I224*H224,2)</f>
        <v>0</v>
      </c>
      <c r="BL224" s="16" t="s">
        <v>236</v>
      </c>
      <c r="BM224" s="228" t="s">
        <v>371</v>
      </c>
    </row>
    <row r="225" s="13" customFormat="1">
      <c r="A225" s="13"/>
      <c r="B225" s="235"/>
      <c r="C225" s="236"/>
      <c r="D225" s="230" t="s">
        <v>138</v>
      </c>
      <c r="E225" s="237" t="s">
        <v>1</v>
      </c>
      <c r="F225" s="238" t="s">
        <v>332</v>
      </c>
      <c r="G225" s="236"/>
      <c r="H225" s="239">
        <v>1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138</v>
      </c>
      <c r="AU225" s="245" t="s">
        <v>89</v>
      </c>
      <c r="AV225" s="13" t="s">
        <v>89</v>
      </c>
      <c r="AW225" s="13" t="s">
        <v>36</v>
      </c>
      <c r="AX225" s="13" t="s">
        <v>87</v>
      </c>
      <c r="AY225" s="245" t="s">
        <v>123</v>
      </c>
    </row>
    <row r="226" s="2" customFormat="1" ht="24.15" customHeight="1">
      <c r="A226" s="37"/>
      <c r="B226" s="38"/>
      <c r="C226" s="217" t="s">
        <v>372</v>
      </c>
      <c r="D226" s="217" t="s">
        <v>126</v>
      </c>
      <c r="E226" s="218" t="s">
        <v>373</v>
      </c>
      <c r="F226" s="219" t="s">
        <v>374</v>
      </c>
      <c r="G226" s="220" t="s">
        <v>336</v>
      </c>
      <c r="H226" s="261"/>
      <c r="I226" s="222"/>
      <c r="J226" s="223">
        <f>ROUND(I226*H226,2)</f>
        <v>0</v>
      </c>
      <c r="K226" s="219" t="s">
        <v>130</v>
      </c>
      <c r="L226" s="43"/>
      <c r="M226" s="224" t="s">
        <v>1</v>
      </c>
      <c r="N226" s="225" t="s">
        <v>44</v>
      </c>
      <c r="O226" s="90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236</v>
      </c>
      <c r="AT226" s="228" t="s">
        <v>126</v>
      </c>
      <c r="AU226" s="228" t="s">
        <v>89</v>
      </c>
      <c r="AY226" s="16" t="s">
        <v>123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87</v>
      </c>
      <c r="BK226" s="229">
        <f>ROUND(I226*H226,2)</f>
        <v>0</v>
      </c>
      <c r="BL226" s="16" t="s">
        <v>236</v>
      </c>
      <c r="BM226" s="228" t="s">
        <v>375</v>
      </c>
    </row>
    <row r="227" s="2" customFormat="1" ht="24.15" customHeight="1">
      <c r="A227" s="37"/>
      <c r="B227" s="38"/>
      <c r="C227" s="217" t="s">
        <v>376</v>
      </c>
      <c r="D227" s="217" t="s">
        <v>126</v>
      </c>
      <c r="E227" s="218" t="s">
        <v>377</v>
      </c>
      <c r="F227" s="219" t="s">
        <v>378</v>
      </c>
      <c r="G227" s="220" t="s">
        <v>336</v>
      </c>
      <c r="H227" s="261"/>
      <c r="I227" s="222"/>
      <c r="J227" s="223">
        <f>ROUND(I227*H227,2)</f>
        <v>0</v>
      </c>
      <c r="K227" s="219" t="s">
        <v>130</v>
      </c>
      <c r="L227" s="43"/>
      <c r="M227" s="224" t="s">
        <v>1</v>
      </c>
      <c r="N227" s="225" t="s">
        <v>44</v>
      </c>
      <c r="O227" s="90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236</v>
      </c>
      <c r="AT227" s="228" t="s">
        <v>126</v>
      </c>
      <c r="AU227" s="228" t="s">
        <v>89</v>
      </c>
      <c r="AY227" s="16" t="s">
        <v>123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87</v>
      </c>
      <c r="BK227" s="229">
        <f>ROUND(I227*H227,2)</f>
        <v>0</v>
      </c>
      <c r="BL227" s="16" t="s">
        <v>236</v>
      </c>
      <c r="BM227" s="228" t="s">
        <v>379</v>
      </c>
    </row>
    <row r="228" s="12" customFormat="1" ht="22.8" customHeight="1">
      <c r="A228" s="12"/>
      <c r="B228" s="201"/>
      <c r="C228" s="202"/>
      <c r="D228" s="203" t="s">
        <v>78</v>
      </c>
      <c r="E228" s="215" t="s">
        <v>380</v>
      </c>
      <c r="F228" s="215" t="s">
        <v>381</v>
      </c>
      <c r="G228" s="202"/>
      <c r="H228" s="202"/>
      <c r="I228" s="205"/>
      <c r="J228" s="216">
        <f>BK228</f>
        <v>0</v>
      </c>
      <c r="K228" s="202"/>
      <c r="L228" s="207"/>
      <c r="M228" s="208"/>
      <c r="N228" s="209"/>
      <c r="O228" s="209"/>
      <c r="P228" s="210">
        <f>SUM(P229:P240)</f>
        <v>0</v>
      </c>
      <c r="Q228" s="209"/>
      <c r="R228" s="210">
        <f>SUM(R229:R240)</f>
        <v>0.015890000000000001</v>
      </c>
      <c r="S228" s="209"/>
      <c r="T228" s="211">
        <f>SUM(T229:T240)</f>
        <v>0.042040000000000001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2" t="s">
        <v>89</v>
      </c>
      <c r="AT228" s="213" t="s">
        <v>78</v>
      </c>
      <c r="AU228" s="213" t="s">
        <v>87</v>
      </c>
      <c r="AY228" s="212" t="s">
        <v>123</v>
      </c>
      <c r="BK228" s="214">
        <f>SUM(BK229:BK240)</f>
        <v>0</v>
      </c>
    </row>
    <row r="229" s="2" customFormat="1" ht="16.5" customHeight="1">
      <c r="A229" s="37"/>
      <c r="B229" s="38"/>
      <c r="C229" s="217" t="s">
        <v>382</v>
      </c>
      <c r="D229" s="217" t="s">
        <v>126</v>
      </c>
      <c r="E229" s="218" t="s">
        <v>383</v>
      </c>
      <c r="F229" s="219" t="s">
        <v>384</v>
      </c>
      <c r="G229" s="220" t="s">
        <v>129</v>
      </c>
      <c r="H229" s="221">
        <v>2</v>
      </c>
      <c r="I229" s="222"/>
      <c r="J229" s="223">
        <f>ROUND(I229*H229,2)</f>
        <v>0</v>
      </c>
      <c r="K229" s="219" t="s">
        <v>130</v>
      </c>
      <c r="L229" s="43"/>
      <c r="M229" s="224" t="s">
        <v>1</v>
      </c>
      <c r="N229" s="225" t="s">
        <v>44</v>
      </c>
      <c r="O229" s="90"/>
      <c r="P229" s="226">
        <f>O229*H229</f>
        <v>0</v>
      </c>
      <c r="Q229" s="226">
        <v>0</v>
      </c>
      <c r="R229" s="226">
        <f>Q229*H229</f>
        <v>0</v>
      </c>
      <c r="S229" s="226">
        <v>0.019460000000000002</v>
      </c>
      <c r="T229" s="227">
        <f>S229*H229</f>
        <v>0.038920000000000003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236</v>
      </c>
      <c r="AT229" s="228" t="s">
        <v>126</v>
      </c>
      <c r="AU229" s="228" t="s">
        <v>89</v>
      </c>
      <c r="AY229" s="16" t="s">
        <v>123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87</v>
      </c>
      <c r="BK229" s="229">
        <f>ROUND(I229*H229,2)</f>
        <v>0</v>
      </c>
      <c r="BL229" s="16" t="s">
        <v>236</v>
      </c>
      <c r="BM229" s="228" t="s">
        <v>385</v>
      </c>
    </row>
    <row r="230" s="13" customFormat="1">
      <c r="A230" s="13"/>
      <c r="B230" s="235"/>
      <c r="C230" s="236"/>
      <c r="D230" s="230" t="s">
        <v>138</v>
      </c>
      <c r="E230" s="237" t="s">
        <v>1</v>
      </c>
      <c r="F230" s="238" t="s">
        <v>352</v>
      </c>
      <c r="G230" s="236"/>
      <c r="H230" s="239">
        <v>2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138</v>
      </c>
      <c r="AU230" s="245" t="s">
        <v>89</v>
      </c>
      <c r="AV230" s="13" t="s">
        <v>89</v>
      </c>
      <c r="AW230" s="13" t="s">
        <v>36</v>
      </c>
      <c r="AX230" s="13" t="s">
        <v>87</v>
      </c>
      <c r="AY230" s="245" t="s">
        <v>123</v>
      </c>
    </row>
    <row r="231" s="2" customFormat="1" ht="21.75" customHeight="1">
      <c r="A231" s="37"/>
      <c r="B231" s="38"/>
      <c r="C231" s="217" t="s">
        <v>386</v>
      </c>
      <c r="D231" s="217" t="s">
        <v>126</v>
      </c>
      <c r="E231" s="218" t="s">
        <v>387</v>
      </c>
      <c r="F231" s="219" t="s">
        <v>388</v>
      </c>
      <c r="G231" s="220" t="s">
        <v>129</v>
      </c>
      <c r="H231" s="221">
        <v>1</v>
      </c>
      <c r="I231" s="222"/>
      <c r="J231" s="223">
        <f>ROUND(I231*H231,2)</f>
        <v>0</v>
      </c>
      <c r="K231" s="219" t="s">
        <v>130</v>
      </c>
      <c r="L231" s="43"/>
      <c r="M231" s="224" t="s">
        <v>1</v>
      </c>
      <c r="N231" s="225" t="s">
        <v>44</v>
      </c>
      <c r="O231" s="90"/>
      <c r="P231" s="226">
        <f>O231*H231</f>
        <v>0</v>
      </c>
      <c r="Q231" s="226">
        <v>0.00173</v>
      </c>
      <c r="R231" s="226">
        <f>Q231*H231</f>
        <v>0.00173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236</v>
      </c>
      <c r="AT231" s="228" t="s">
        <v>126</v>
      </c>
      <c r="AU231" s="228" t="s">
        <v>89</v>
      </c>
      <c r="AY231" s="16" t="s">
        <v>123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87</v>
      </c>
      <c r="BK231" s="229">
        <f>ROUND(I231*H231,2)</f>
        <v>0</v>
      </c>
      <c r="BL231" s="16" t="s">
        <v>236</v>
      </c>
      <c r="BM231" s="228" t="s">
        <v>389</v>
      </c>
    </row>
    <row r="232" s="13" customFormat="1">
      <c r="A232" s="13"/>
      <c r="B232" s="235"/>
      <c r="C232" s="236"/>
      <c r="D232" s="230" t="s">
        <v>138</v>
      </c>
      <c r="E232" s="237" t="s">
        <v>1</v>
      </c>
      <c r="F232" s="238" t="s">
        <v>332</v>
      </c>
      <c r="G232" s="236"/>
      <c r="H232" s="239">
        <v>1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138</v>
      </c>
      <c r="AU232" s="245" t="s">
        <v>89</v>
      </c>
      <c r="AV232" s="13" t="s">
        <v>89</v>
      </c>
      <c r="AW232" s="13" t="s">
        <v>36</v>
      </c>
      <c r="AX232" s="13" t="s">
        <v>87</v>
      </c>
      <c r="AY232" s="245" t="s">
        <v>123</v>
      </c>
    </row>
    <row r="233" s="2" customFormat="1" ht="16.5" customHeight="1">
      <c r="A233" s="37"/>
      <c r="B233" s="38"/>
      <c r="C233" s="262" t="s">
        <v>390</v>
      </c>
      <c r="D233" s="262" t="s">
        <v>391</v>
      </c>
      <c r="E233" s="263" t="s">
        <v>392</v>
      </c>
      <c r="F233" s="264" t="s">
        <v>393</v>
      </c>
      <c r="G233" s="265" t="s">
        <v>330</v>
      </c>
      <c r="H233" s="266">
        <v>1</v>
      </c>
      <c r="I233" s="267"/>
      <c r="J233" s="268">
        <f>ROUND(I233*H233,2)</f>
        <v>0</v>
      </c>
      <c r="K233" s="264" t="s">
        <v>130</v>
      </c>
      <c r="L233" s="269"/>
      <c r="M233" s="270" t="s">
        <v>1</v>
      </c>
      <c r="N233" s="271" t="s">
        <v>44</v>
      </c>
      <c r="O233" s="90"/>
      <c r="P233" s="226">
        <f>O233*H233</f>
        <v>0</v>
      </c>
      <c r="Q233" s="226">
        <v>0.012</v>
      </c>
      <c r="R233" s="226">
        <f>Q233*H233</f>
        <v>0.012</v>
      </c>
      <c r="S233" s="226">
        <v>0</v>
      </c>
      <c r="T233" s="22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8" t="s">
        <v>338</v>
      </c>
      <c r="AT233" s="228" t="s">
        <v>391</v>
      </c>
      <c r="AU233" s="228" t="s">
        <v>89</v>
      </c>
      <c r="AY233" s="16" t="s">
        <v>123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6" t="s">
        <v>87</v>
      </c>
      <c r="BK233" s="229">
        <f>ROUND(I233*H233,2)</f>
        <v>0</v>
      </c>
      <c r="BL233" s="16" t="s">
        <v>236</v>
      </c>
      <c r="BM233" s="228" t="s">
        <v>394</v>
      </c>
    </row>
    <row r="234" s="2" customFormat="1" ht="16.5" customHeight="1">
      <c r="A234" s="37"/>
      <c r="B234" s="38"/>
      <c r="C234" s="217" t="s">
        <v>395</v>
      </c>
      <c r="D234" s="217" t="s">
        <v>126</v>
      </c>
      <c r="E234" s="218" t="s">
        <v>396</v>
      </c>
      <c r="F234" s="219" t="s">
        <v>397</v>
      </c>
      <c r="G234" s="220" t="s">
        <v>129</v>
      </c>
      <c r="H234" s="221">
        <v>2</v>
      </c>
      <c r="I234" s="222"/>
      <c r="J234" s="223">
        <f>ROUND(I234*H234,2)</f>
        <v>0</v>
      </c>
      <c r="K234" s="219" t="s">
        <v>130</v>
      </c>
      <c r="L234" s="43"/>
      <c r="M234" s="224" t="s">
        <v>1</v>
      </c>
      <c r="N234" s="225" t="s">
        <v>44</v>
      </c>
      <c r="O234" s="90"/>
      <c r="P234" s="226">
        <f>O234*H234</f>
        <v>0</v>
      </c>
      <c r="Q234" s="226">
        <v>0</v>
      </c>
      <c r="R234" s="226">
        <f>Q234*H234</f>
        <v>0</v>
      </c>
      <c r="S234" s="226">
        <v>0.00156</v>
      </c>
      <c r="T234" s="227">
        <f>S234*H234</f>
        <v>0.0031199999999999999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236</v>
      </c>
      <c r="AT234" s="228" t="s">
        <v>126</v>
      </c>
      <c r="AU234" s="228" t="s">
        <v>89</v>
      </c>
      <c r="AY234" s="16" t="s">
        <v>123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87</v>
      </c>
      <c r="BK234" s="229">
        <f>ROUND(I234*H234,2)</f>
        <v>0</v>
      </c>
      <c r="BL234" s="16" t="s">
        <v>236</v>
      </c>
      <c r="BM234" s="228" t="s">
        <v>398</v>
      </c>
    </row>
    <row r="235" s="13" customFormat="1">
      <c r="A235" s="13"/>
      <c r="B235" s="235"/>
      <c r="C235" s="236"/>
      <c r="D235" s="230" t="s">
        <v>138</v>
      </c>
      <c r="E235" s="237" t="s">
        <v>1</v>
      </c>
      <c r="F235" s="238" t="s">
        <v>352</v>
      </c>
      <c r="G235" s="236"/>
      <c r="H235" s="239">
        <v>2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138</v>
      </c>
      <c r="AU235" s="245" t="s">
        <v>89</v>
      </c>
      <c r="AV235" s="13" t="s">
        <v>89</v>
      </c>
      <c r="AW235" s="13" t="s">
        <v>36</v>
      </c>
      <c r="AX235" s="13" t="s">
        <v>87</v>
      </c>
      <c r="AY235" s="245" t="s">
        <v>123</v>
      </c>
    </row>
    <row r="236" s="2" customFormat="1" ht="24.15" customHeight="1">
      <c r="A236" s="37"/>
      <c r="B236" s="38"/>
      <c r="C236" s="217" t="s">
        <v>399</v>
      </c>
      <c r="D236" s="217" t="s">
        <v>126</v>
      </c>
      <c r="E236" s="218" t="s">
        <v>400</v>
      </c>
      <c r="F236" s="219" t="s">
        <v>401</v>
      </c>
      <c r="G236" s="220" t="s">
        <v>330</v>
      </c>
      <c r="H236" s="221">
        <v>1</v>
      </c>
      <c r="I236" s="222"/>
      <c r="J236" s="223">
        <f>ROUND(I236*H236,2)</f>
        <v>0</v>
      </c>
      <c r="K236" s="219" t="s">
        <v>130</v>
      </c>
      <c r="L236" s="43"/>
      <c r="M236" s="224" t="s">
        <v>1</v>
      </c>
      <c r="N236" s="225" t="s">
        <v>44</v>
      </c>
      <c r="O236" s="90"/>
      <c r="P236" s="226">
        <f>O236*H236</f>
        <v>0</v>
      </c>
      <c r="Q236" s="226">
        <v>0.00016000000000000001</v>
      </c>
      <c r="R236" s="226">
        <f>Q236*H236</f>
        <v>0.00016000000000000001</v>
      </c>
      <c r="S236" s="226">
        <v>0</v>
      </c>
      <c r="T236" s="22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8" t="s">
        <v>236</v>
      </c>
      <c r="AT236" s="228" t="s">
        <v>126</v>
      </c>
      <c r="AU236" s="228" t="s">
        <v>89</v>
      </c>
      <c r="AY236" s="16" t="s">
        <v>123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6" t="s">
        <v>87</v>
      </c>
      <c r="BK236" s="229">
        <f>ROUND(I236*H236,2)</f>
        <v>0</v>
      </c>
      <c r="BL236" s="16" t="s">
        <v>236</v>
      </c>
      <c r="BM236" s="228" t="s">
        <v>402</v>
      </c>
    </row>
    <row r="237" s="13" customFormat="1">
      <c r="A237" s="13"/>
      <c r="B237" s="235"/>
      <c r="C237" s="236"/>
      <c r="D237" s="230" t="s">
        <v>138</v>
      </c>
      <c r="E237" s="237" t="s">
        <v>1</v>
      </c>
      <c r="F237" s="238" t="s">
        <v>332</v>
      </c>
      <c r="G237" s="236"/>
      <c r="H237" s="239">
        <v>1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138</v>
      </c>
      <c r="AU237" s="245" t="s">
        <v>89</v>
      </c>
      <c r="AV237" s="13" t="s">
        <v>89</v>
      </c>
      <c r="AW237" s="13" t="s">
        <v>36</v>
      </c>
      <c r="AX237" s="13" t="s">
        <v>87</v>
      </c>
      <c r="AY237" s="245" t="s">
        <v>123</v>
      </c>
    </row>
    <row r="238" s="2" customFormat="1" ht="21.75" customHeight="1">
      <c r="A238" s="37"/>
      <c r="B238" s="38"/>
      <c r="C238" s="262" t="s">
        <v>403</v>
      </c>
      <c r="D238" s="262" t="s">
        <v>391</v>
      </c>
      <c r="E238" s="263" t="s">
        <v>404</v>
      </c>
      <c r="F238" s="264" t="s">
        <v>405</v>
      </c>
      <c r="G238" s="265" t="s">
        <v>330</v>
      </c>
      <c r="H238" s="266">
        <v>1</v>
      </c>
      <c r="I238" s="267"/>
      <c r="J238" s="268">
        <f>ROUND(I238*H238,2)</f>
        <v>0</v>
      </c>
      <c r="K238" s="264" t="s">
        <v>130</v>
      </c>
      <c r="L238" s="269"/>
      <c r="M238" s="270" t="s">
        <v>1</v>
      </c>
      <c r="N238" s="271" t="s">
        <v>44</v>
      </c>
      <c r="O238" s="90"/>
      <c r="P238" s="226">
        <f>O238*H238</f>
        <v>0</v>
      </c>
      <c r="Q238" s="226">
        <v>0.002</v>
      </c>
      <c r="R238" s="226">
        <f>Q238*H238</f>
        <v>0.002</v>
      </c>
      <c r="S238" s="226">
        <v>0</v>
      </c>
      <c r="T238" s="22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8" t="s">
        <v>338</v>
      </c>
      <c r="AT238" s="228" t="s">
        <v>391</v>
      </c>
      <c r="AU238" s="228" t="s">
        <v>89</v>
      </c>
      <c r="AY238" s="16" t="s">
        <v>123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6" t="s">
        <v>87</v>
      </c>
      <c r="BK238" s="229">
        <f>ROUND(I238*H238,2)</f>
        <v>0</v>
      </c>
      <c r="BL238" s="16" t="s">
        <v>236</v>
      </c>
      <c r="BM238" s="228" t="s">
        <v>406</v>
      </c>
    </row>
    <row r="239" s="2" customFormat="1" ht="24.15" customHeight="1">
      <c r="A239" s="37"/>
      <c r="B239" s="38"/>
      <c r="C239" s="217" t="s">
        <v>407</v>
      </c>
      <c r="D239" s="217" t="s">
        <v>126</v>
      </c>
      <c r="E239" s="218" t="s">
        <v>408</v>
      </c>
      <c r="F239" s="219" t="s">
        <v>409</v>
      </c>
      <c r="G239" s="220" t="s">
        <v>336</v>
      </c>
      <c r="H239" s="261"/>
      <c r="I239" s="222"/>
      <c r="J239" s="223">
        <f>ROUND(I239*H239,2)</f>
        <v>0</v>
      </c>
      <c r="K239" s="219" t="s">
        <v>130</v>
      </c>
      <c r="L239" s="43"/>
      <c r="M239" s="224" t="s">
        <v>1</v>
      </c>
      <c r="N239" s="225" t="s">
        <v>44</v>
      </c>
      <c r="O239" s="90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236</v>
      </c>
      <c r="AT239" s="228" t="s">
        <v>126</v>
      </c>
      <c r="AU239" s="228" t="s">
        <v>89</v>
      </c>
      <c r="AY239" s="16" t="s">
        <v>123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87</v>
      </c>
      <c r="BK239" s="229">
        <f>ROUND(I239*H239,2)</f>
        <v>0</v>
      </c>
      <c r="BL239" s="16" t="s">
        <v>236</v>
      </c>
      <c r="BM239" s="228" t="s">
        <v>410</v>
      </c>
    </row>
    <row r="240" s="2" customFormat="1" ht="24.15" customHeight="1">
      <c r="A240" s="37"/>
      <c r="B240" s="38"/>
      <c r="C240" s="217" t="s">
        <v>411</v>
      </c>
      <c r="D240" s="217" t="s">
        <v>126</v>
      </c>
      <c r="E240" s="218" t="s">
        <v>412</v>
      </c>
      <c r="F240" s="219" t="s">
        <v>413</v>
      </c>
      <c r="G240" s="220" t="s">
        <v>336</v>
      </c>
      <c r="H240" s="261"/>
      <c r="I240" s="222"/>
      <c r="J240" s="223">
        <f>ROUND(I240*H240,2)</f>
        <v>0</v>
      </c>
      <c r="K240" s="219" t="s">
        <v>130</v>
      </c>
      <c r="L240" s="43"/>
      <c r="M240" s="224" t="s">
        <v>1</v>
      </c>
      <c r="N240" s="225" t="s">
        <v>44</v>
      </c>
      <c r="O240" s="90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236</v>
      </c>
      <c r="AT240" s="228" t="s">
        <v>126</v>
      </c>
      <c r="AU240" s="228" t="s">
        <v>89</v>
      </c>
      <c r="AY240" s="16" t="s">
        <v>123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87</v>
      </c>
      <c r="BK240" s="229">
        <f>ROUND(I240*H240,2)</f>
        <v>0</v>
      </c>
      <c r="BL240" s="16" t="s">
        <v>236</v>
      </c>
      <c r="BM240" s="228" t="s">
        <v>414</v>
      </c>
    </row>
    <row r="241" s="12" customFormat="1" ht="22.8" customHeight="1">
      <c r="A241" s="12"/>
      <c r="B241" s="201"/>
      <c r="C241" s="202"/>
      <c r="D241" s="203" t="s">
        <v>78</v>
      </c>
      <c r="E241" s="215" t="s">
        <v>415</v>
      </c>
      <c r="F241" s="215" t="s">
        <v>416</v>
      </c>
      <c r="G241" s="202"/>
      <c r="H241" s="202"/>
      <c r="I241" s="205"/>
      <c r="J241" s="216">
        <f>BK241</f>
        <v>0</v>
      </c>
      <c r="K241" s="202"/>
      <c r="L241" s="207"/>
      <c r="M241" s="208"/>
      <c r="N241" s="209"/>
      <c r="O241" s="209"/>
      <c r="P241" s="210">
        <f>SUM(P242:P248)</f>
        <v>0</v>
      </c>
      <c r="Q241" s="209"/>
      <c r="R241" s="210">
        <f>SUM(R242:R248)</f>
        <v>0.1752</v>
      </c>
      <c r="S241" s="209"/>
      <c r="T241" s="211">
        <f>SUM(T242:T248)</f>
        <v>0.058400000000000001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2" t="s">
        <v>89</v>
      </c>
      <c r="AT241" s="213" t="s">
        <v>78</v>
      </c>
      <c r="AU241" s="213" t="s">
        <v>87</v>
      </c>
      <c r="AY241" s="212" t="s">
        <v>123</v>
      </c>
      <c r="BK241" s="214">
        <f>SUM(BK242:BK248)</f>
        <v>0</v>
      </c>
    </row>
    <row r="242" s="2" customFormat="1" ht="16.5" customHeight="1">
      <c r="A242" s="37"/>
      <c r="B242" s="38"/>
      <c r="C242" s="217" t="s">
        <v>417</v>
      </c>
      <c r="D242" s="217" t="s">
        <v>126</v>
      </c>
      <c r="E242" s="218" t="s">
        <v>418</v>
      </c>
      <c r="F242" s="219" t="s">
        <v>419</v>
      </c>
      <c r="G242" s="220" t="s">
        <v>229</v>
      </c>
      <c r="H242" s="221">
        <v>14.6</v>
      </c>
      <c r="I242" s="222"/>
      <c r="J242" s="223">
        <f>ROUND(I242*H242,2)</f>
        <v>0</v>
      </c>
      <c r="K242" s="219" t="s">
        <v>130</v>
      </c>
      <c r="L242" s="43"/>
      <c r="M242" s="224" t="s">
        <v>1</v>
      </c>
      <c r="N242" s="225" t="s">
        <v>44</v>
      </c>
      <c r="O242" s="90"/>
      <c r="P242" s="226">
        <f>O242*H242</f>
        <v>0</v>
      </c>
      <c r="Q242" s="226">
        <v>0</v>
      </c>
      <c r="R242" s="226">
        <f>Q242*H242</f>
        <v>0</v>
      </c>
      <c r="S242" s="226">
        <v>0</v>
      </c>
      <c r="T242" s="22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8" t="s">
        <v>236</v>
      </c>
      <c r="AT242" s="228" t="s">
        <v>126</v>
      </c>
      <c r="AU242" s="228" t="s">
        <v>89</v>
      </c>
      <c r="AY242" s="16" t="s">
        <v>123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6" t="s">
        <v>87</v>
      </c>
      <c r="BK242" s="229">
        <f>ROUND(I242*H242,2)</f>
        <v>0</v>
      </c>
      <c r="BL242" s="16" t="s">
        <v>236</v>
      </c>
      <c r="BM242" s="228" t="s">
        <v>420</v>
      </c>
    </row>
    <row r="243" s="13" customFormat="1">
      <c r="A243" s="13"/>
      <c r="B243" s="235"/>
      <c r="C243" s="236"/>
      <c r="D243" s="230" t="s">
        <v>138</v>
      </c>
      <c r="E243" s="237" t="s">
        <v>1</v>
      </c>
      <c r="F243" s="238" t="s">
        <v>421</v>
      </c>
      <c r="G243" s="236"/>
      <c r="H243" s="239">
        <v>14.6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5" t="s">
        <v>138</v>
      </c>
      <c r="AU243" s="245" t="s">
        <v>89</v>
      </c>
      <c r="AV243" s="13" t="s">
        <v>89</v>
      </c>
      <c r="AW243" s="13" t="s">
        <v>36</v>
      </c>
      <c r="AX243" s="13" t="s">
        <v>87</v>
      </c>
      <c r="AY243" s="245" t="s">
        <v>123</v>
      </c>
    </row>
    <row r="244" s="2" customFormat="1" ht="21.75" customHeight="1">
      <c r="A244" s="37"/>
      <c r="B244" s="38"/>
      <c r="C244" s="262" t="s">
        <v>422</v>
      </c>
      <c r="D244" s="262" t="s">
        <v>391</v>
      </c>
      <c r="E244" s="263" t="s">
        <v>423</v>
      </c>
      <c r="F244" s="264" t="s">
        <v>424</v>
      </c>
      <c r="G244" s="265" t="s">
        <v>229</v>
      </c>
      <c r="H244" s="266">
        <v>14.6</v>
      </c>
      <c r="I244" s="267"/>
      <c r="J244" s="268">
        <f>ROUND(I244*H244,2)</f>
        <v>0</v>
      </c>
      <c r="K244" s="264" t="s">
        <v>1</v>
      </c>
      <c r="L244" s="269"/>
      <c r="M244" s="270" t="s">
        <v>1</v>
      </c>
      <c r="N244" s="271" t="s">
        <v>44</v>
      </c>
      <c r="O244" s="90"/>
      <c r="P244" s="226">
        <f>O244*H244</f>
        <v>0</v>
      </c>
      <c r="Q244" s="226">
        <v>0.012</v>
      </c>
      <c r="R244" s="226">
        <f>Q244*H244</f>
        <v>0.1752</v>
      </c>
      <c r="S244" s="226">
        <v>0</v>
      </c>
      <c r="T244" s="22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338</v>
      </c>
      <c r="AT244" s="228" t="s">
        <v>391</v>
      </c>
      <c r="AU244" s="228" t="s">
        <v>89</v>
      </c>
      <c r="AY244" s="16" t="s">
        <v>123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87</v>
      </c>
      <c r="BK244" s="229">
        <f>ROUND(I244*H244,2)</f>
        <v>0</v>
      </c>
      <c r="BL244" s="16" t="s">
        <v>236</v>
      </c>
      <c r="BM244" s="228" t="s">
        <v>425</v>
      </c>
    </row>
    <row r="245" s="2" customFormat="1" ht="24.15" customHeight="1">
      <c r="A245" s="37"/>
      <c r="B245" s="38"/>
      <c r="C245" s="217" t="s">
        <v>426</v>
      </c>
      <c r="D245" s="217" t="s">
        <v>126</v>
      </c>
      <c r="E245" s="218" t="s">
        <v>427</v>
      </c>
      <c r="F245" s="219" t="s">
        <v>428</v>
      </c>
      <c r="G245" s="220" t="s">
        <v>229</v>
      </c>
      <c r="H245" s="221">
        <v>14.6</v>
      </c>
      <c r="I245" s="222"/>
      <c r="J245" s="223">
        <f>ROUND(I245*H245,2)</f>
        <v>0</v>
      </c>
      <c r="K245" s="219" t="s">
        <v>130</v>
      </c>
      <c r="L245" s="43"/>
      <c r="M245" s="224" t="s">
        <v>1</v>
      </c>
      <c r="N245" s="225" t="s">
        <v>44</v>
      </c>
      <c r="O245" s="90"/>
      <c r="P245" s="226">
        <f>O245*H245</f>
        <v>0</v>
      </c>
      <c r="Q245" s="226">
        <v>0</v>
      </c>
      <c r="R245" s="226">
        <f>Q245*H245</f>
        <v>0</v>
      </c>
      <c r="S245" s="226">
        <v>0.0040000000000000001</v>
      </c>
      <c r="T245" s="227">
        <f>S245*H245</f>
        <v>0.058400000000000001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8" t="s">
        <v>236</v>
      </c>
      <c r="AT245" s="228" t="s">
        <v>126</v>
      </c>
      <c r="AU245" s="228" t="s">
        <v>89</v>
      </c>
      <c r="AY245" s="16" t="s">
        <v>123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6" t="s">
        <v>87</v>
      </c>
      <c r="BK245" s="229">
        <f>ROUND(I245*H245,2)</f>
        <v>0</v>
      </c>
      <c r="BL245" s="16" t="s">
        <v>236</v>
      </c>
      <c r="BM245" s="228" t="s">
        <v>429</v>
      </c>
    </row>
    <row r="246" s="13" customFormat="1">
      <c r="A246" s="13"/>
      <c r="B246" s="235"/>
      <c r="C246" s="236"/>
      <c r="D246" s="230" t="s">
        <v>138</v>
      </c>
      <c r="E246" s="237" t="s">
        <v>1</v>
      </c>
      <c r="F246" s="238" t="s">
        <v>430</v>
      </c>
      <c r="G246" s="236"/>
      <c r="H246" s="239">
        <v>14.6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138</v>
      </c>
      <c r="AU246" s="245" t="s">
        <v>89</v>
      </c>
      <c r="AV246" s="13" t="s">
        <v>89</v>
      </c>
      <c r="AW246" s="13" t="s">
        <v>36</v>
      </c>
      <c r="AX246" s="13" t="s">
        <v>87</v>
      </c>
      <c r="AY246" s="245" t="s">
        <v>123</v>
      </c>
    </row>
    <row r="247" s="2" customFormat="1" ht="24.15" customHeight="1">
      <c r="A247" s="37"/>
      <c r="B247" s="38"/>
      <c r="C247" s="217" t="s">
        <v>431</v>
      </c>
      <c r="D247" s="217" t="s">
        <v>126</v>
      </c>
      <c r="E247" s="218" t="s">
        <v>432</v>
      </c>
      <c r="F247" s="219" t="s">
        <v>433</v>
      </c>
      <c r="G247" s="220" t="s">
        <v>277</v>
      </c>
      <c r="H247" s="221">
        <v>0.17499999999999999</v>
      </c>
      <c r="I247" s="222"/>
      <c r="J247" s="223">
        <f>ROUND(I247*H247,2)</f>
        <v>0</v>
      </c>
      <c r="K247" s="219" t="s">
        <v>130</v>
      </c>
      <c r="L247" s="43"/>
      <c r="M247" s="224" t="s">
        <v>1</v>
      </c>
      <c r="N247" s="225" t="s">
        <v>44</v>
      </c>
      <c r="O247" s="90"/>
      <c r="P247" s="226">
        <f>O247*H247</f>
        <v>0</v>
      </c>
      <c r="Q247" s="226">
        <v>0</v>
      </c>
      <c r="R247" s="226">
        <f>Q247*H247</f>
        <v>0</v>
      </c>
      <c r="S247" s="226">
        <v>0</v>
      </c>
      <c r="T247" s="22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8" t="s">
        <v>236</v>
      </c>
      <c r="AT247" s="228" t="s">
        <v>126</v>
      </c>
      <c r="AU247" s="228" t="s">
        <v>89</v>
      </c>
      <c r="AY247" s="16" t="s">
        <v>123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6" t="s">
        <v>87</v>
      </c>
      <c r="BK247" s="229">
        <f>ROUND(I247*H247,2)</f>
        <v>0</v>
      </c>
      <c r="BL247" s="16" t="s">
        <v>236</v>
      </c>
      <c r="BM247" s="228" t="s">
        <v>434</v>
      </c>
    </row>
    <row r="248" s="2" customFormat="1" ht="24.15" customHeight="1">
      <c r="A248" s="37"/>
      <c r="B248" s="38"/>
      <c r="C248" s="217" t="s">
        <v>435</v>
      </c>
      <c r="D248" s="217" t="s">
        <v>126</v>
      </c>
      <c r="E248" s="218" t="s">
        <v>436</v>
      </c>
      <c r="F248" s="219" t="s">
        <v>437</v>
      </c>
      <c r="G248" s="220" t="s">
        <v>277</v>
      </c>
      <c r="H248" s="221">
        <v>0.17499999999999999</v>
      </c>
      <c r="I248" s="222"/>
      <c r="J248" s="223">
        <f>ROUND(I248*H248,2)</f>
        <v>0</v>
      </c>
      <c r="K248" s="219" t="s">
        <v>130</v>
      </c>
      <c r="L248" s="43"/>
      <c r="M248" s="224" t="s">
        <v>1</v>
      </c>
      <c r="N248" s="225" t="s">
        <v>44</v>
      </c>
      <c r="O248" s="90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236</v>
      </c>
      <c r="AT248" s="228" t="s">
        <v>126</v>
      </c>
      <c r="AU248" s="228" t="s">
        <v>89</v>
      </c>
      <c r="AY248" s="16" t="s">
        <v>123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87</v>
      </c>
      <c r="BK248" s="229">
        <f>ROUND(I248*H248,2)</f>
        <v>0</v>
      </c>
      <c r="BL248" s="16" t="s">
        <v>236</v>
      </c>
      <c r="BM248" s="228" t="s">
        <v>438</v>
      </c>
    </row>
    <row r="249" s="12" customFormat="1" ht="22.8" customHeight="1">
      <c r="A249" s="12"/>
      <c r="B249" s="201"/>
      <c r="C249" s="202"/>
      <c r="D249" s="203" t="s">
        <v>78</v>
      </c>
      <c r="E249" s="215" t="s">
        <v>439</v>
      </c>
      <c r="F249" s="215" t="s">
        <v>440</v>
      </c>
      <c r="G249" s="202"/>
      <c r="H249" s="202"/>
      <c r="I249" s="205"/>
      <c r="J249" s="216">
        <f>BK249</f>
        <v>0</v>
      </c>
      <c r="K249" s="202"/>
      <c r="L249" s="207"/>
      <c r="M249" s="208"/>
      <c r="N249" s="209"/>
      <c r="O249" s="209"/>
      <c r="P249" s="210">
        <f>SUM(P250:P256)</f>
        <v>0</v>
      </c>
      <c r="Q249" s="209"/>
      <c r="R249" s="210">
        <f>SUM(R250:R256)</f>
        <v>0</v>
      </c>
      <c r="S249" s="209"/>
      <c r="T249" s="211">
        <f>SUM(T250:T256)</f>
        <v>0.0253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2" t="s">
        <v>89</v>
      </c>
      <c r="AT249" s="213" t="s">
        <v>78</v>
      </c>
      <c r="AU249" s="213" t="s">
        <v>87</v>
      </c>
      <c r="AY249" s="212" t="s">
        <v>123</v>
      </c>
      <c r="BK249" s="214">
        <f>SUM(BK250:BK256)</f>
        <v>0</v>
      </c>
    </row>
    <row r="250" s="2" customFormat="1" ht="16.5" customHeight="1">
      <c r="A250" s="37"/>
      <c r="B250" s="38"/>
      <c r="C250" s="217" t="s">
        <v>441</v>
      </c>
      <c r="D250" s="217" t="s">
        <v>126</v>
      </c>
      <c r="E250" s="218" t="s">
        <v>442</v>
      </c>
      <c r="F250" s="219" t="s">
        <v>443</v>
      </c>
      <c r="G250" s="220" t="s">
        <v>330</v>
      </c>
      <c r="H250" s="221">
        <v>1</v>
      </c>
      <c r="I250" s="222"/>
      <c r="J250" s="223">
        <f>ROUND(I250*H250,2)</f>
        <v>0</v>
      </c>
      <c r="K250" s="219" t="s">
        <v>1</v>
      </c>
      <c r="L250" s="43"/>
      <c r="M250" s="224" t="s">
        <v>1</v>
      </c>
      <c r="N250" s="225" t="s">
        <v>44</v>
      </c>
      <c r="O250" s="90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236</v>
      </c>
      <c r="AT250" s="228" t="s">
        <v>126</v>
      </c>
      <c r="AU250" s="228" t="s">
        <v>89</v>
      </c>
      <c r="AY250" s="16" t="s">
        <v>123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87</v>
      </c>
      <c r="BK250" s="229">
        <f>ROUND(I250*H250,2)</f>
        <v>0</v>
      </c>
      <c r="BL250" s="16" t="s">
        <v>236</v>
      </c>
      <c r="BM250" s="228" t="s">
        <v>444</v>
      </c>
    </row>
    <row r="251" s="2" customFormat="1" ht="24.15" customHeight="1">
      <c r="A251" s="37"/>
      <c r="B251" s="38"/>
      <c r="C251" s="217" t="s">
        <v>445</v>
      </c>
      <c r="D251" s="217" t="s">
        <v>126</v>
      </c>
      <c r="E251" s="218" t="s">
        <v>446</v>
      </c>
      <c r="F251" s="219" t="s">
        <v>447</v>
      </c>
      <c r="G251" s="220" t="s">
        <v>330</v>
      </c>
      <c r="H251" s="221">
        <v>1</v>
      </c>
      <c r="I251" s="222"/>
      <c r="J251" s="223">
        <f>ROUND(I251*H251,2)</f>
        <v>0</v>
      </c>
      <c r="K251" s="219" t="s">
        <v>1</v>
      </c>
      <c r="L251" s="43"/>
      <c r="M251" s="224" t="s">
        <v>1</v>
      </c>
      <c r="N251" s="225" t="s">
        <v>44</v>
      </c>
      <c r="O251" s="90"/>
      <c r="P251" s="226">
        <f>O251*H251</f>
        <v>0</v>
      </c>
      <c r="Q251" s="226">
        <v>0</v>
      </c>
      <c r="R251" s="226">
        <f>Q251*H251</f>
        <v>0</v>
      </c>
      <c r="S251" s="226">
        <v>0.00029999999999999997</v>
      </c>
      <c r="T251" s="227">
        <f>S251*H251</f>
        <v>0.00029999999999999997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236</v>
      </c>
      <c r="AT251" s="228" t="s">
        <v>126</v>
      </c>
      <c r="AU251" s="228" t="s">
        <v>89</v>
      </c>
      <c r="AY251" s="16" t="s">
        <v>123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87</v>
      </c>
      <c r="BK251" s="229">
        <f>ROUND(I251*H251,2)</f>
        <v>0</v>
      </c>
      <c r="BL251" s="16" t="s">
        <v>236</v>
      </c>
      <c r="BM251" s="228" t="s">
        <v>448</v>
      </c>
    </row>
    <row r="252" s="13" customFormat="1">
      <c r="A252" s="13"/>
      <c r="B252" s="235"/>
      <c r="C252" s="236"/>
      <c r="D252" s="230" t="s">
        <v>138</v>
      </c>
      <c r="E252" s="237" t="s">
        <v>1</v>
      </c>
      <c r="F252" s="238" t="s">
        <v>449</v>
      </c>
      <c r="G252" s="236"/>
      <c r="H252" s="239">
        <v>1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138</v>
      </c>
      <c r="AU252" s="245" t="s">
        <v>89</v>
      </c>
      <c r="AV252" s="13" t="s">
        <v>89</v>
      </c>
      <c r="AW252" s="13" t="s">
        <v>36</v>
      </c>
      <c r="AX252" s="13" t="s">
        <v>87</v>
      </c>
      <c r="AY252" s="245" t="s">
        <v>123</v>
      </c>
    </row>
    <row r="253" s="2" customFormat="1" ht="16.5" customHeight="1">
      <c r="A253" s="37"/>
      <c r="B253" s="38"/>
      <c r="C253" s="217" t="s">
        <v>450</v>
      </c>
      <c r="D253" s="217" t="s">
        <v>126</v>
      </c>
      <c r="E253" s="218" t="s">
        <v>451</v>
      </c>
      <c r="F253" s="219" t="s">
        <v>452</v>
      </c>
      <c r="G253" s="220" t="s">
        <v>330</v>
      </c>
      <c r="H253" s="221">
        <v>1</v>
      </c>
      <c r="I253" s="222"/>
      <c r="J253" s="223">
        <f>ROUND(I253*H253,2)</f>
        <v>0</v>
      </c>
      <c r="K253" s="219" t="s">
        <v>1</v>
      </c>
      <c r="L253" s="43"/>
      <c r="M253" s="224" t="s">
        <v>1</v>
      </c>
      <c r="N253" s="225" t="s">
        <v>44</v>
      </c>
      <c r="O253" s="90"/>
      <c r="P253" s="226">
        <f>O253*H253</f>
        <v>0</v>
      </c>
      <c r="Q253" s="226">
        <v>0</v>
      </c>
      <c r="R253" s="226">
        <f>Q253*H253</f>
        <v>0</v>
      </c>
      <c r="S253" s="226">
        <v>0.0050000000000000001</v>
      </c>
      <c r="T253" s="227">
        <f>S253*H253</f>
        <v>0.0050000000000000001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8" t="s">
        <v>236</v>
      </c>
      <c r="AT253" s="228" t="s">
        <v>126</v>
      </c>
      <c r="AU253" s="228" t="s">
        <v>89</v>
      </c>
      <c r="AY253" s="16" t="s">
        <v>123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6" t="s">
        <v>87</v>
      </c>
      <c r="BK253" s="229">
        <f>ROUND(I253*H253,2)</f>
        <v>0</v>
      </c>
      <c r="BL253" s="16" t="s">
        <v>236</v>
      </c>
      <c r="BM253" s="228" t="s">
        <v>453</v>
      </c>
    </row>
    <row r="254" s="13" customFormat="1">
      <c r="A254" s="13"/>
      <c r="B254" s="235"/>
      <c r="C254" s="236"/>
      <c r="D254" s="230" t="s">
        <v>138</v>
      </c>
      <c r="E254" s="237" t="s">
        <v>1</v>
      </c>
      <c r="F254" s="238" t="s">
        <v>454</v>
      </c>
      <c r="G254" s="236"/>
      <c r="H254" s="239">
        <v>1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138</v>
      </c>
      <c r="AU254" s="245" t="s">
        <v>89</v>
      </c>
      <c r="AV254" s="13" t="s">
        <v>89</v>
      </c>
      <c r="AW254" s="13" t="s">
        <v>36</v>
      </c>
      <c r="AX254" s="13" t="s">
        <v>87</v>
      </c>
      <c r="AY254" s="245" t="s">
        <v>123</v>
      </c>
    </row>
    <row r="255" s="2" customFormat="1" ht="16.5" customHeight="1">
      <c r="A255" s="37"/>
      <c r="B255" s="38"/>
      <c r="C255" s="217" t="s">
        <v>455</v>
      </c>
      <c r="D255" s="217" t="s">
        <v>126</v>
      </c>
      <c r="E255" s="218" t="s">
        <v>456</v>
      </c>
      <c r="F255" s="219" t="s">
        <v>457</v>
      </c>
      <c r="G255" s="220" t="s">
        <v>330</v>
      </c>
      <c r="H255" s="221">
        <v>1</v>
      </c>
      <c r="I255" s="222"/>
      <c r="J255" s="223">
        <f>ROUND(I255*H255,2)</f>
        <v>0</v>
      </c>
      <c r="K255" s="219" t="s">
        <v>1</v>
      </c>
      <c r="L255" s="43"/>
      <c r="M255" s="224" t="s">
        <v>1</v>
      </c>
      <c r="N255" s="225" t="s">
        <v>44</v>
      </c>
      <c r="O255" s="90"/>
      <c r="P255" s="226">
        <f>O255*H255</f>
        <v>0</v>
      </c>
      <c r="Q255" s="226">
        <v>0</v>
      </c>
      <c r="R255" s="226">
        <f>Q255*H255</f>
        <v>0</v>
      </c>
      <c r="S255" s="226">
        <v>0.02</v>
      </c>
      <c r="T255" s="227">
        <f>S255*H255</f>
        <v>0.02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8" t="s">
        <v>236</v>
      </c>
      <c r="AT255" s="228" t="s">
        <v>126</v>
      </c>
      <c r="AU255" s="228" t="s">
        <v>89</v>
      </c>
      <c r="AY255" s="16" t="s">
        <v>123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6" t="s">
        <v>87</v>
      </c>
      <c r="BK255" s="229">
        <f>ROUND(I255*H255,2)</f>
        <v>0</v>
      </c>
      <c r="BL255" s="16" t="s">
        <v>236</v>
      </c>
      <c r="BM255" s="228" t="s">
        <v>458</v>
      </c>
    </row>
    <row r="256" s="13" customFormat="1">
      <c r="A256" s="13"/>
      <c r="B256" s="235"/>
      <c r="C256" s="236"/>
      <c r="D256" s="230" t="s">
        <v>138</v>
      </c>
      <c r="E256" s="237" t="s">
        <v>1</v>
      </c>
      <c r="F256" s="238" t="s">
        <v>459</v>
      </c>
      <c r="G256" s="236"/>
      <c r="H256" s="239">
        <v>1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138</v>
      </c>
      <c r="AU256" s="245" t="s">
        <v>89</v>
      </c>
      <c r="AV256" s="13" t="s">
        <v>89</v>
      </c>
      <c r="AW256" s="13" t="s">
        <v>36</v>
      </c>
      <c r="AX256" s="13" t="s">
        <v>87</v>
      </c>
      <c r="AY256" s="245" t="s">
        <v>123</v>
      </c>
    </row>
    <row r="257" s="12" customFormat="1" ht="22.8" customHeight="1">
      <c r="A257" s="12"/>
      <c r="B257" s="201"/>
      <c r="C257" s="202"/>
      <c r="D257" s="203" t="s">
        <v>78</v>
      </c>
      <c r="E257" s="215" t="s">
        <v>460</v>
      </c>
      <c r="F257" s="215" t="s">
        <v>461</v>
      </c>
      <c r="G257" s="202"/>
      <c r="H257" s="202"/>
      <c r="I257" s="205"/>
      <c r="J257" s="216">
        <f>BK257</f>
        <v>0</v>
      </c>
      <c r="K257" s="202"/>
      <c r="L257" s="207"/>
      <c r="M257" s="208"/>
      <c r="N257" s="209"/>
      <c r="O257" s="209"/>
      <c r="P257" s="210">
        <f>SUM(P258:P267)</f>
        <v>0</v>
      </c>
      <c r="Q257" s="209"/>
      <c r="R257" s="210">
        <f>SUM(R258:R267)</f>
        <v>0.40730780999999999</v>
      </c>
      <c r="S257" s="209"/>
      <c r="T257" s="211">
        <f>SUM(T258:T267)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2" t="s">
        <v>89</v>
      </c>
      <c r="AT257" s="213" t="s">
        <v>78</v>
      </c>
      <c r="AU257" s="213" t="s">
        <v>87</v>
      </c>
      <c r="AY257" s="212" t="s">
        <v>123</v>
      </c>
      <c r="BK257" s="214">
        <f>SUM(BK258:BK267)</f>
        <v>0</v>
      </c>
    </row>
    <row r="258" s="2" customFormat="1" ht="24.15" customHeight="1">
      <c r="A258" s="37"/>
      <c r="B258" s="38"/>
      <c r="C258" s="217" t="s">
        <v>462</v>
      </c>
      <c r="D258" s="217" t="s">
        <v>126</v>
      </c>
      <c r="E258" s="218" t="s">
        <v>463</v>
      </c>
      <c r="F258" s="219" t="s">
        <v>464</v>
      </c>
      <c r="G258" s="220" t="s">
        <v>182</v>
      </c>
      <c r="H258" s="221">
        <v>9.5340000000000007</v>
      </c>
      <c r="I258" s="222"/>
      <c r="J258" s="223">
        <f>ROUND(I258*H258,2)</f>
        <v>0</v>
      </c>
      <c r="K258" s="219" t="s">
        <v>130</v>
      </c>
      <c r="L258" s="43"/>
      <c r="M258" s="224" t="s">
        <v>1</v>
      </c>
      <c r="N258" s="225" t="s">
        <v>44</v>
      </c>
      <c r="O258" s="90"/>
      <c r="P258" s="226">
        <f>O258*H258</f>
        <v>0</v>
      </c>
      <c r="Q258" s="226">
        <v>0.01256</v>
      </c>
      <c r="R258" s="226">
        <f>Q258*H258</f>
        <v>0.11974704000000001</v>
      </c>
      <c r="S258" s="226">
        <v>0</v>
      </c>
      <c r="T258" s="22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236</v>
      </c>
      <c r="AT258" s="228" t="s">
        <v>126</v>
      </c>
      <c r="AU258" s="228" t="s">
        <v>89</v>
      </c>
      <c r="AY258" s="16" t="s">
        <v>123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87</v>
      </c>
      <c r="BK258" s="229">
        <f>ROUND(I258*H258,2)</f>
        <v>0</v>
      </c>
      <c r="BL258" s="16" t="s">
        <v>236</v>
      </c>
      <c r="BM258" s="228" t="s">
        <v>465</v>
      </c>
    </row>
    <row r="259" s="2" customFormat="1" ht="24.15" customHeight="1">
      <c r="A259" s="37"/>
      <c r="B259" s="38"/>
      <c r="C259" s="217" t="s">
        <v>466</v>
      </c>
      <c r="D259" s="217" t="s">
        <v>126</v>
      </c>
      <c r="E259" s="218" t="s">
        <v>467</v>
      </c>
      <c r="F259" s="219" t="s">
        <v>468</v>
      </c>
      <c r="G259" s="220" t="s">
        <v>182</v>
      </c>
      <c r="H259" s="221">
        <v>3.952</v>
      </c>
      <c r="I259" s="222"/>
      <c r="J259" s="223">
        <f>ROUND(I259*H259,2)</f>
        <v>0</v>
      </c>
      <c r="K259" s="219" t="s">
        <v>1</v>
      </c>
      <c r="L259" s="43"/>
      <c r="M259" s="224" t="s">
        <v>1</v>
      </c>
      <c r="N259" s="225" t="s">
        <v>44</v>
      </c>
      <c r="O259" s="90"/>
      <c r="P259" s="226">
        <f>O259*H259</f>
        <v>0</v>
      </c>
      <c r="Q259" s="226">
        <v>0.015559999999999999</v>
      </c>
      <c r="R259" s="226">
        <f>Q259*H259</f>
        <v>0.061493119999999998</v>
      </c>
      <c r="S259" s="226">
        <v>0</v>
      </c>
      <c r="T259" s="22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8" t="s">
        <v>236</v>
      </c>
      <c r="AT259" s="228" t="s">
        <v>126</v>
      </c>
      <c r="AU259" s="228" t="s">
        <v>89</v>
      </c>
      <c r="AY259" s="16" t="s">
        <v>123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6" t="s">
        <v>87</v>
      </c>
      <c r="BK259" s="229">
        <f>ROUND(I259*H259,2)</f>
        <v>0</v>
      </c>
      <c r="BL259" s="16" t="s">
        <v>236</v>
      </c>
      <c r="BM259" s="228" t="s">
        <v>469</v>
      </c>
    </row>
    <row r="260" s="13" customFormat="1">
      <c r="A260" s="13"/>
      <c r="B260" s="235"/>
      <c r="C260" s="236"/>
      <c r="D260" s="230" t="s">
        <v>138</v>
      </c>
      <c r="E260" s="237" t="s">
        <v>1</v>
      </c>
      <c r="F260" s="238" t="s">
        <v>470</v>
      </c>
      <c r="G260" s="236"/>
      <c r="H260" s="239">
        <v>3.952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138</v>
      </c>
      <c r="AU260" s="245" t="s">
        <v>89</v>
      </c>
      <c r="AV260" s="13" t="s">
        <v>89</v>
      </c>
      <c r="AW260" s="13" t="s">
        <v>36</v>
      </c>
      <c r="AX260" s="13" t="s">
        <v>87</v>
      </c>
      <c r="AY260" s="245" t="s">
        <v>123</v>
      </c>
    </row>
    <row r="261" s="2" customFormat="1" ht="21.75" customHeight="1">
      <c r="A261" s="37"/>
      <c r="B261" s="38"/>
      <c r="C261" s="217" t="s">
        <v>471</v>
      </c>
      <c r="D261" s="217" t="s">
        <v>126</v>
      </c>
      <c r="E261" s="218" t="s">
        <v>472</v>
      </c>
      <c r="F261" s="219" t="s">
        <v>473</v>
      </c>
      <c r="G261" s="220" t="s">
        <v>182</v>
      </c>
      <c r="H261" s="221">
        <v>18.254999999999999</v>
      </c>
      <c r="I261" s="222"/>
      <c r="J261" s="223">
        <f>ROUND(I261*H261,2)</f>
        <v>0</v>
      </c>
      <c r="K261" s="219" t="s">
        <v>130</v>
      </c>
      <c r="L261" s="43"/>
      <c r="M261" s="224" t="s">
        <v>1</v>
      </c>
      <c r="N261" s="225" t="s">
        <v>44</v>
      </c>
      <c r="O261" s="90"/>
      <c r="P261" s="226">
        <f>O261*H261</f>
        <v>0</v>
      </c>
      <c r="Q261" s="226">
        <v>0.01221</v>
      </c>
      <c r="R261" s="226">
        <f>Q261*H261</f>
        <v>0.22289355</v>
      </c>
      <c r="S261" s="226">
        <v>0</v>
      </c>
      <c r="T261" s="22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8" t="s">
        <v>236</v>
      </c>
      <c r="AT261" s="228" t="s">
        <v>126</v>
      </c>
      <c r="AU261" s="228" t="s">
        <v>89</v>
      </c>
      <c r="AY261" s="16" t="s">
        <v>123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6" t="s">
        <v>87</v>
      </c>
      <c r="BK261" s="229">
        <f>ROUND(I261*H261,2)</f>
        <v>0</v>
      </c>
      <c r="BL261" s="16" t="s">
        <v>236</v>
      </c>
      <c r="BM261" s="228" t="s">
        <v>474</v>
      </c>
    </row>
    <row r="262" s="13" customFormat="1">
      <c r="A262" s="13"/>
      <c r="B262" s="235"/>
      <c r="C262" s="236"/>
      <c r="D262" s="230" t="s">
        <v>138</v>
      </c>
      <c r="E262" s="237" t="s">
        <v>1</v>
      </c>
      <c r="F262" s="238" t="s">
        <v>475</v>
      </c>
      <c r="G262" s="236"/>
      <c r="H262" s="239">
        <v>14.130000000000001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138</v>
      </c>
      <c r="AU262" s="245" t="s">
        <v>89</v>
      </c>
      <c r="AV262" s="13" t="s">
        <v>89</v>
      </c>
      <c r="AW262" s="13" t="s">
        <v>36</v>
      </c>
      <c r="AX262" s="13" t="s">
        <v>79</v>
      </c>
      <c r="AY262" s="245" t="s">
        <v>123</v>
      </c>
    </row>
    <row r="263" s="13" customFormat="1">
      <c r="A263" s="13"/>
      <c r="B263" s="235"/>
      <c r="C263" s="236"/>
      <c r="D263" s="230" t="s">
        <v>138</v>
      </c>
      <c r="E263" s="237" t="s">
        <v>1</v>
      </c>
      <c r="F263" s="238" t="s">
        <v>476</v>
      </c>
      <c r="G263" s="236"/>
      <c r="H263" s="239">
        <v>4.125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138</v>
      </c>
      <c r="AU263" s="245" t="s">
        <v>89</v>
      </c>
      <c r="AV263" s="13" t="s">
        <v>89</v>
      </c>
      <c r="AW263" s="13" t="s">
        <v>36</v>
      </c>
      <c r="AX263" s="13" t="s">
        <v>79</v>
      </c>
      <c r="AY263" s="245" t="s">
        <v>123</v>
      </c>
    </row>
    <row r="264" s="14" customFormat="1">
      <c r="A264" s="14"/>
      <c r="B264" s="246"/>
      <c r="C264" s="247"/>
      <c r="D264" s="230" t="s">
        <v>138</v>
      </c>
      <c r="E264" s="248" t="s">
        <v>1</v>
      </c>
      <c r="F264" s="249" t="s">
        <v>139</v>
      </c>
      <c r="G264" s="247"/>
      <c r="H264" s="250">
        <v>18.254999999999999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6" t="s">
        <v>138</v>
      </c>
      <c r="AU264" s="256" t="s">
        <v>89</v>
      </c>
      <c r="AV264" s="14" t="s">
        <v>140</v>
      </c>
      <c r="AW264" s="14" t="s">
        <v>36</v>
      </c>
      <c r="AX264" s="14" t="s">
        <v>87</v>
      </c>
      <c r="AY264" s="256" t="s">
        <v>123</v>
      </c>
    </row>
    <row r="265" s="2" customFormat="1" ht="16.5" customHeight="1">
      <c r="A265" s="37"/>
      <c r="B265" s="38"/>
      <c r="C265" s="217" t="s">
        <v>477</v>
      </c>
      <c r="D265" s="217" t="s">
        <v>126</v>
      </c>
      <c r="E265" s="218" t="s">
        <v>478</v>
      </c>
      <c r="F265" s="219" t="s">
        <v>479</v>
      </c>
      <c r="G265" s="220" t="s">
        <v>182</v>
      </c>
      <c r="H265" s="221">
        <v>31.741</v>
      </c>
      <c r="I265" s="222"/>
      <c r="J265" s="223">
        <f>ROUND(I265*H265,2)</f>
        <v>0</v>
      </c>
      <c r="K265" s="219" t="s">
        <v>130</v>
      </c>
      <c r="L265" s="43"/>
      <c r="M265" s="224" t="s">
        <v>1</v>
      </c>
      <c r="N265" s="225" t="s">
        <v>44</v>
      </c>
      <c r="O265" s="90"/>
      <c r="P265" s="226">
        <f>O265*H265</f>
        <v>0</v>
      </c>
      <c r="Q265" s="226">
        <v>0.00010000000000000001</v>
      </c>
      <c r="R265" s="226">
        <f>Q265*H265</f>
        <v>0.0031741</v>
      </c>
      <c r="S265" s="226">
        <v>0</v>
      </c>
      <c r="T265" s="22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8" t="s">
        <v>236</v>
      </c>
      <c r="AT265" s="228" t="s">
        <v>126</v>
      </c>
      <c r="AU265" s="228" t="s">
        <v>89</v>
      </c>
      <c r="AY265" s="16" t="s">
        <v>123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6" t="s">
        <v>87</v>
      </c>
      <c r="BK265" s="229">
        <f>ROUND(I265*H265,2)</f>
        <v>0</v>
      </c>
      <c r="BL265" s="16" t="s">
        <v>236</v>
      </c>
      <c r="BM265" s="228" t="s">
        <v>480</v>
      </c>
    </row>
    <row r="266" s="2" customFormat="1" ht="24.15" customHeight="1">
      <c r="A266" s="37"/>
      <c r="B266" s="38"/>
      <c r="C266" s="217" t="s">
        <v>481</v>
      </c>
      <c r="D266" s="217" t="s">
        <v>126</v>
      </c>
      <c r="E266" s="218" t="s">
        <v>482</v>
      </c>
      <c r="F266" s="219" t="s">
        <v>483</v>
      </c>
      <c r="G266" s="220" t="s">
        <v>336</v>
      </c>
      <c r="H266" s="261"/>
      <c r="I266" s="222"/>
      <c r="J266" s="223">
        <f>ROUND(I266*H266,2)</f>
        <v>0</v>
      </c>
      <c r="K266" s="219" t="s">
        <v>130</v>
      </c>
      <c r="L266" s="43"/>
      <c r="M266" s="224" t="s">
        <v>1</v>
      </c>
      <c r="N266" s="225" t="s">
        <v>44</v>
      </c>
      <c r="O266" s="90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8" t="s">
        <v>236</v>
      </c>
      <c r="AT266" s="228" t="s">
        <v>126</v>
      </c>
      <c r="AU266" s="228" t="s">
        <v>89</v>
      </c>
      <c r="AY266" s="16" t="s">
        <v>123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6" t="s">
        <v>87</v>
      </c>
      <c r="BK266" s="229">
        <f>ROUND(I266*H266,2)</f>
        <v>0</v>
      </c>
      <c r="BL266" s="16" t="s">
        <v>236</v>
      </c>
      <c r="BM266" s="228" t="s">
        <v>484</v>
      </c>
    </row>
    <row r="267" s="2" customFormat="1" ht="33" customHeight="1">
      <c r="A267" s="37"/>
      <c r="B267" s="38"/>
      <c r="C267" s="217" t="s">
        <v>485</v>
      </c>
      <c r="D267" s="217" t="s">
        <v>126</v>
      </c>
      <c r="E267" s="218" t="s">
        <v>486</v>
      </c>
      <c r="F267" s="219" t="s">
        <v>487</v>
      </c>
      <c r="G267" s="220" t="s">
        <v>336</v>
      </c>
      <c r="H267" s="261"/>
      <c r="I267" s="222"/>
      <c r="J267" s="223">
        <f>ROUND(I267*H267,2)</f>
        <v>0</v>
      </c>
      <c r="K267" s="219" t="s">
        <v>130</v>
      </c>
      <c r="L267" s="43"/>
      <c r="M267" s="224" t="s">
        <v>1</v>
      </c>
      <c r="N267" s="225" t="s">
        <v>44</v>
      </c>
      <c r="O267" s="90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8" t="s">
        <v>236</v>
      </c>
      <c r="AT267" s="228" t="s">
        <v>126</v>
      </c>
      <c r="AU267" s="228" t="s">
        <v>89</v>
      </c>
      <c r="AY267" s="16" t="s">
        <v>123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6" t="s">
        <v>87</v>
      </c>
      <c r="BK267" s="229">
        <f>ROUND(I267*H267,2)</f>
        <v>0</v>
      </c>
      <c r="BL267" s="16" t="s">
        <v>236</v>
      </c>
      <c r="BM267" s="228" t="s">
        <v>488</v>
      </c>
    </row>
    <row r="268" s="12" customFormat="1" ht="22.8" customHeight="1">
      <c r="A268" s="12"/>
      <c r="B268" s="201"/>
      <c r="C268" s="202"/>
      <c r="D268" s="203" t="s">
        <v>78</v>
      </c>
      <c r="E268" s="215" t="s">
        <v>489</v>
      </c>
      <c r="F268" s="215" t="s">
        <v>490</v>
      </c>
      <c r="G268" s="202"/>
      <c r="H268" s="202"/>
      <c r="I268" s="205"/>
      <c r="J268" s="216">
        <f>BK268</f>
        <v>0</v>
      </c>
      <c r="K268" s="202"/>
      <c r="L268" s="207"/>
      <c r="M268" s="208"/>
      <c r="N268" s="209"/>
      <c r="O268" s="209"/>
      <c r="P268" s="210">
        <f>SUM(P269:P274)</f>
        <v>0</v>
      </c>
      <c r="Q268" s="209"/>
      <c r="R268" s="210">
        <f>SUM(R269:R274)</f>
        <v>0.0089899999999999997</v>
      </c>
      <c r="S268" s="209"/>
      <c r="T268" s="211">
        <f>SUM(T269:T274)</f>
        <v>0.0050934999999999999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2" t="s">
        <v>89</v>
      </c>
      <c r="AT268" s="213" t="s">
        <v>78</v>
      </c>
      <c r="AU268" s="213" t="s">
        <v>87</v>
      </c>
      <c r="AY268" s="212" t="s">
        <v>123</v>
      </c>
      <c r="BK268" s="214">
        <f>SUM(BK269:BK274)</f>
        <v>0</v>
      </c>
    </row>
    <row r="269" s="2" customFormat="1" ht="16.5" customHeight="1">
      <c r="A269" s="37"/>
      <c r="B269" s="38"/>
      <c r="C269" s="217" t="s">
        <v>491</v>
      </c>
      <c r="D269" s="217" t="s">
        <v>126</v>
      </c>
      <c r="E269" s="218" t="s">
        <v>492</v>
      </c>
      <c r="F269" s="219" t="s">
        <v>493</v>
      </c>
      <c r="G269" s="220" t="s">
        <v>229</v>
      </c>
      <c r="H269" s="221">
        <v>3.0499999999999998</v>
      </c>
      <c r="I269" s="222"/>
      <c r="J269" s="223">
        <f>ROUND(I269*H269,2)</f>
        <v>0</v>
      </c>
      <c r="K269" s="219" t="s">
        <v>1</v>
      </c>
      <c r="L269" s="43"/>
      <c r="M269" s="224" t="s">
        <v>1</v>
      </c>
      <c r="N269" s="225" t="s">
        <v>44</v>
      </c>
      <c r="O269" s="90"/>
      <c r="P269" s="226">
        <f>O269*H269</f>
        <v>0</v>
      </c>
      <c r="Q269" s="226">
        <v>0</v>
      </c>
      <c r="R269" s="226">
        <f>Q269*H269</f>
        <v>0</v>
      </c>
      <c r="S269" s="226">
        <v>0.00167</v>
      </c>
      <c r="T269" s="227">
        <f>S269*H269</f>
        <v>0.0050934999999999999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8" t="s">
        <v>236</v>
      </c>
      <c r="AT269" s="228" t="s">
        <v>126</v>
      </c>
      <c r="AU269" s="228" t="s">
        <v>89</v>
      </c>
      <c r="AY269" s="16" t="s">
        <v>123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6" t="s">
        <v>87</v>
      </c>
      <c r="BK269" s="229">
        <f>ROUND(I269*H269,2)</f>
        <v>0</v>
      </c>
      <c r="BL269" s="16" t="s">
        <v>236</v>
      </c>
      <c r="BM269" s="228" t="s">
        <v>494</v>
      </c>
    </row>
    <row r="270" s="13" customFormat="1">
      <c r="A270" s="13"/>
      <c r="B270" s="235"/>
      <c r="C270" s="236"/>
      <c r="D270" s="230" t="s">
        <v>138</v>
      </c>
      <c r="E270" s="237" t="s">
        <v>1</v>
      </c>
      <c r="F270" s="238" t="s">
        <v>495</v>
      </c>
      <c r="G270" s="236"/>
      <c r="H270" s="239">
        <v>3.0499999999999998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138</v>
      </c>
      <c r="AU270" s="245" t="s">
        <v>89</v>
      </c>
      <c r="AV270" s="13" t="s">
        <v>89</v>
      </c>
      <c r="AW270" s="13" t="s">
        <v>36</v>
      </c>
      <c r="AX270" s="13" t="s">
        <v>87</v>
      </c>
      <c r="AY270" s="245" t="s">
        <v>123</v>
      </c>
    </row>
    <row r="271" s="2" customFormat="1" ht="16.5" customHeight="1">
      <c r="A271" s="37"/>
      <c r="B271" s="38"/>
      <c r="C271" s="217" t="s">
        <v>496</v>
      </c>
      <c r="D271" s="217" t="s">
        <v>126</v>
      </c>
      <c r="E271" s="218" t="s">
        <v>497</v>
      </c>
      <c r="F271" s="219" t="s">
        <v>498</v>
      </c>
      <c r="G271" s="220" t="s">
        <v>229</v>
      </c>
      <c r="H271" s="221">
        <v>3.1000000000000001</v>
      </c>
      <c r="I271" s="222"/>
      <c r="J271" s="223">
        <f>ROUND(I271*H271,2)</f>
        <v>0</v>
      </c>
      <c r="K271" s="219" t="s">
        <v>1</v>
      </c>
      <c r="L271" s="43"/>
      <c r="M271" s="224" t="s">
        <v>1</v>
      </c>
      <c r="N271" s="225" t="s">
        <v>44</v>
      </c>
      <c r="O271" s="90"/>
      <c r="P271" s="226">
        <f>O271*H271</f>
        <v>0</v>
      </c>
      <c r="Q271" s="226">
        <v>0.0028999999999999998</v>
      </c>
      <c r="R271" s="226">
        <f>Q271*H271</f>
        <v>0.0089899999999999997</v>
      </c>
      <c r="S271" s="226">
        <v>0</v>
      </c>
      <c r="T271" s="22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8" t="s">
        <v>236</v>
      </c>
      <c r="AT271" s="228" t="s">
        <v>126</v>
      </c>
      <c r="AU271" s="228" t="s">
        <v>89</v>
      </c>
      <c r="AY271" s="16" t="s">
        <v>123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6" t="s">
        <v>87</v>
      </c>
      <c r="BK271" s="229">
        <f>ROUND(I271*H271,2)</f>
        <v>0</v>
      </c>
      <c r="BL271" s="16" t="s">
        <v>236</v>
      </c>
      <c r="BM271" s="228" t="s">
        <v>499</v>
      </c>
    </row>
    <row r="272" s="13" customFormat="1">
      <c r="A272" s="13"/>
      <c r="B272" s="235"/>
      <c r="C272" s="236"/>
      <c r="D272" s="230" t="s">
        <v>138</v>
      </c>
      <c r="E272" s="237" t="s">
        <v>1</v>
      </c>
      <c r="F272" s="238" t="s">
        <v>500</v>
      </c>
      <c r="G272" s="236"/>
      <c r="H272" s="239">
        <v>3.1000000000000001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5" t="s">
        <v>138</v>
      </c>
      <c r="AU272" s="245" t="s">
        <v>89</v>
      </c>
      <c r="AV272" s="13" t="s">
        <v>89</v>
      </c>
      <c r="AW272" s="13" t="s">
        <v>36</v>
      </c>
      <c r="AX272" s="13" t="s">
        <v>87</v>
      </c>
      <c r="AY272" s="245" t="s">
        <v>123</v>
      </c>
    </row>
    <row r="273" s="2" customFormat="1" ht="24.15" customHeight="1">
      <c r="A273" s="37"/>
      <c r="B273" s="38"/>
      <c r="C273" s="217" t="s">
        <v>501</v>
      </c>
      <c r="D273" s="217" t="s">
        <v>126</v>
      </c>
      <c r="E273" s="218" t="s">
        <v>502</v>
      </c>
      <c r="F273" s="219" t="s">
        <v>503</v>
      </c>
      <c r="G273" s="220" t="s">
        <v>277</v>
      </c>
      <c r="H273" s="221">
        <v>0.0089999999999999993</v>
      </c>
      <c r="I273" s="222"/>
      <c r="J273" s="223">
        <f>ROUND(I273*H273,2)</f>
        <v>0</v>
      </c>
      <c r="K273" s="219" t="s">
        <v>130</v>
      </c>
      <c r="L273" s="43"/>
      <c r="M273" s="224" t="s">
        <v>1</v>
      </c>
      <c r="N273" s="225" t="s">
        <v>44</v>
      </c>
      <c r="O273" s="90"/>
      <c r="P273" s="226">
        <f>O273*H273</f>
        <v>0</v>
      </c>
      <c r="Q273" s="226">
        <v>0</v>
      </c>
      <c r="R273" s="226">
        <f>Q273*H273</f>
        <v>0</v>
      </c>
      <c r="S273" s="226">
        <v>0</v>
      </c>
      <c r="T273" s="22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8" t="s">
        <v>236</v>
      </c>
      <c r="AT273" s="228" t="s">
        <v>126</v>
      </c>
      <c r="AU273" s="228" t="s">
        <v>89</v>
      </c>
      <c r="AY273" s="16" t="s">
        <v>123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6" t="s">
        <v>87</v>
      </c>
      <c r="BK273" s="229">
        <f>ROUND(I273*H273,2)</f>
        <v>0</v>
      </c>
      <c r="BL273" s="16" t="s">
        <v>236</v>
      </c>
      <c r="BM273" s="228" t="s">
        <v>504</v>
      </c>
    </row>
    <row r="274" s="2" customFormat="1" ht="24.15" customHeight="1">
      <c r="A274" s="37"/>
      <c r="B274" s="38"/>
      <c r="C274" s="217" t="s">
        <v>505</v>
      </c>
      <c r="D274" s="217" t="s">
        <v>126</v>
      </c>
      <c r="E274" s="218" t="s">
        <v>506</v>
      </c>
      <c r="F274" s="219" t="s">
        <v>507</v>
      </c>
      <c r="G274" s="220" t="s">
        <v>277</v>
      </c>
      <c r="H274" s="221">
        <v>0.0089999999999999993</v>
      </c>
      <c r="I274" s="222"/>
      <c r="J274" s="223">
        <f>ROUND(I274*H274,2)</f>
        <v>0</v>
      </c>
      <c r="K274" s="219" t="s">
        <v>130</v>
      </c>
      <c r="L274" s="43"/>
      <c r="M274" s="224" t="s">
        <v>1</v>
      </c>
      <c r="N274" s="225" t="s">
        <v>44</v>
      </c>
      <c r="O274" s="90"/>
      <c r="P274" s="226">
        <f>O274*H274</f>
        <v>0</v>
      </c>
      <c r="Q274" s="226">
        <v>0</v>
      </c>
      <c r="R274" s="226">
        <f>Q274*H274</f>
        <v>0</v>
      </c>
      <c r="S274" s="226">
        <v>0</v>
      </c>
      <c r="T274" s="22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8" t="s">
        <v>236</v>
      </c>
      <c r="AT274" s="228" t="s">
        <v>126</v>
      </c>
      <c r="AU274" s="228" t="s">
        <v>89</v>
      </c>
      <c r="AY274" s="16" t="s">
        <v>123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6" t="s">
        <v>87</v>
      </c>
      <c r="BK274" s="229">
        <f>ROUND(I274*H274,2)</f>
        <v>0</v>
      </c>
      <c r="BL274" s="16" t="s">
        <v>236</v>
      </c>
      <c r="BM274" s="228" t="s">
        <v>508</v>
      </c>
    </row>
    <row r="275" s="12" customFormat="1" ht="22.8" customHeight="1">
      <c r="A275" s="12"/>
      <c r="B275" s="201"/>
      <c r="C275" s="202"/>
      <c r="D275" s="203" t="s">
        <v>78</v>
      </c>
      <c r="E275" s="215" t="s">
        <v>509</v>
      </c>
      <c r="F275" s="215" t="s">
        <v>510</v>
      </c>
      <c r="G275" s="202"/>
      <c r="H275" s="202"/>
      <c r="I275" s="205"/>
      <c r="J275" s="216">
        <f>BK275</f>
        <v>0</v>
      </c>
      <c r="K275" s="202"/>
      <c r="L275" s="207"/>
      <c r="M275" s="208"/>
      <c r="N275" s="209"/>
      <c r="O275" s="209"/>
      <c r="P275" s="210">
        <f>SUM(P276:P299)</f>
        <v>0</v>
      </c>
      <c r="Q275" s="209"/>
      <c r="R275" s="210">
        <f>SUM(R276:R299)</f>
        <v>0.31819999999999998</v>
      </c>
      <c r="S275" s="209"/>
      <c r="T275" s="211">
        <f>SUM(T276:T299)</f>
        <v>0.55929434999999994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2" t="s">
        <v>89</v>
      </c>
      <c r="AT275" s="213" t="s">
        <v>78</v>
      </c>
      <c r="AU275" s="213" t="s">
        <v>87</v>
      </c>
      <c r="AY275" s="212" t="s">
        <v>123</v>
      </c>
      <c r="BK275" s="214">
        <f>SUM(BK276:BK299)</f>
        <v>0</v>
      </c>
    </row>
    <row r="276" s="2" customFormat="1" ht="16.5" customHeight="1">
      <c r="A276" s="37"/>
      <c r="B276" s="38"/>
      <c r="C276" s="217" t="s">
        <v>511</v>
      </c>
      <c r="D276" s="217" t="s">
        <v>126</v>
      </c>
      <c r="E276" s="218" t="s">
        <v>512</v>
      </c>
      <c r="F276" s="219" t="s">
        <v>513</v>
      </c>
      <c r="G276" s="220" t="s">
        <v>182</v>
      </c>
      <c r="H276" s="221">
        <v>27.332999999999998</v>
      </c>
      <c r="I276" s="222"/>
      <c r="J276" s="223">
        <f>ROUND(I276*H276,2)</f>
        <v>0</v>
      </c>
      <c r="K276" s="219" t="s">
        <v>130</v>
      </c>
      <c r="L276" s="43"/>
      <c r="M276" s="224" t="s">
        <v>1</v>
      </c>
      <c r="N276" s="225" t="s">
        <v>44</v>
      </c>
      <c r="O276" s="90"/>
      <c r="P276" s="226">
        <f>O276*H276</f>
        <v>0</v>
      </c>
      <c r="Q276" s="226">
        <v>0</v>
      </c>
      <c r="R276" s="226">
        <f>Q276*H276</f>
        <v>0</v>
      </c>
      <c r="S276" s="226">
        <v>0.01695</v>
      </c>
      <c r="T276" s="227">
        <f>S276*H276</f>
        <v>0.46329434999999997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8" t="s">
        <v>236</v>
      </c>
      <c r="AT276" s="228" t="s">
        <v>126</v>
      </c>
      <c r="AU276" s="228" t="s">
        <v>89</v>
      </c>
      <c r="AY276" s="16" t="s">
        <v>123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6" t="s">
        <v>87</v>
      </c>
      <c r="BK276" s="229">
        <f>ROUND(I276*H276,2)</f>
        <v>0</v>
      </c>
      <c r="BL276" s="16" t="s">
        <v>236</v>
      </c>
      <c r="BM276" s="228" t="s">
        <v>514</v>
      </c>
    </row>
    <row r="277" s="13" customFormat="1">
      <c r="A277" s="13"/>
      <c r="B277" s="235"/>
      <c r="C277" s="236"/>
      <c r="D277" s="230" t="s">
        <v>138</v>
      </c>
      <c r="E277" s="237" t="s">
        <v>1</v>
      </c>
      <c r="F277" s="238" t="s">
        <v>515</v>
      </c>
      <c r="G277" s="236"/>
      <c r="H277" s="239">
        <v>23.073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5" t="s">
        <v>138</v>
      </c>
      <c r="AU277" s="245" t="s">
        <v>89</v>
      </c>
      <c r="AV277" s="13" t="s">
        <v>89</v>
      </c>
      <c r="AW277" s="13" t="s">
        <v>36</v>
      </c>
      <c r="AX277" s="13" t="s">
        <v>79</v>
      </c>
      <c r="AY277" s="245" t="s">
        <v>123</v>
      </c>
    </row>
    <row r="278" s="13" customFormat="1">
      <c r="A278" s="13"/>
      <c r="B278" s="235"/>
      <c r="C278" s="236"/>
      <c r="D278" s="230" t="s">
        <v>138</v>
      </c>
      <c r="E278" s="237" t="s">
        <v>1</v>
      </c>
      <c r="F278" s="238" t="s">
        <v>516</v>
      </c>
      <c r="G278" s="236"/>
      <c r="H278" s="239">
        <v>4.2599999999999998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5" t="s">
        <v>138</v>
      </c>
      <c r="AU278" s="245" t="s">
        <v>89</v>
      </c>
      <c r="AV278" s="13" t="s">
        <v>89</v>
      </c>
      <c r="AW278" s="13" t="s">
        <v>36</v>
      </c>
      <c r="AX278" s="13" t="s">
        <v>79</v>
      </c>
      <c r="AY278" s="245" t="s">
        <v>123</v>
      </c>
    </row>
    <row r="279" s="14" customFormat="1">
      <c r="A279" s="14"/>
      <c r="B279" s="246"/>
      <c r="C279" s="247"/>
      <c r="D279" s="230" t="s">
        <v>138</v>
      </c>
      <c r="E279" s="248" t="s">
        <v>1</v>
      </c>
      <c r="F279" s="249" t="s">
        <v>139</v>
      </c>
      <c r="G279" s="247"/>
      <c r="H279" s="250">
        <v>27.332999999999998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6" t="s">
        <v>138</v>
      </c>
      <c r="AU279" s="256" t="s">
        <v>89</v>
      </c>
      <c r="AV279" s="14" t="s">
        <v>140</v>
      </c>
      <c r="AW279" s="14" t="s">
        <v>36</v>
      </c>
      <c r="AX279" s="14" t="s">
        <v>87</v>
      </c>
      <c r="AY279" s="256" t="s">
        <v>123</v>
      </c>
    </row>
    <row r="280" s="2" customFormat="1" ht="24.15" customHeight="1">
      <c r="A280" s="37"/>
      <c r="B280" s="38"/>
      <c r="C280" s="217" t="s">
        <v>517</v>
      </c>
      <c r="D280" s="217" t="s">
        <v>126</v>
      </c>
      <c r="E280" s="218" t="s">
        <v>518</v>
      </c>
      <c r="F280" s="219" t="s">
        <v>519</v>
      </c>
      <c r="G280" s="220" t="s">
        <v>330</v>
      </c>
      <c r="H280" s="221">
        <v>1</v>
      </c>
      <c r="I280" s="222"/>
      <c r="J280" s="223">
        <f>ROUND(I280*H280,2)</f>
        <v>0</v>
      </c>
      <c r="K280" s="219" t="s">
        <v>130</v>
      </c>
      <c r="L280" s="43"/>
      <c r="M280" s="224" t="s">
        <v>1</v>
      </c>
      <c r="N280" s="225" t="s">
        <v>44</v>
      </c>
      <c r="O280" s="90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8" t="s">
        <v>236</v>
      </c>
      <c r="AT280" s="228" t="s">
        <v>126</v>
      </c>
      <c r="AU280" s="228" t="s">
        <v>89</v>
      </c>
      <c r="AY280" s="16" t="s">
        <v>123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6" t="s">
        <v>87</v>
      </c>
      <c r="BK280" s="229">
        <f>ROUND(I280*H280,2)</f>
        <v>0</v>
      </c>
      <c r="BL280" s="16" t="s">
        <v>236</v>
      </c>
      <c r="BM280" s="228" t="s">
        <v>520</v>
      </c>
    </row>
    <row r="281" s="13" customFormat="1">
      <c r="A281" s="13"/>
      <c r="B281" s="235"/>
      <c r="C281" s="236"/>
      <c r="D281" s="230" t="s">
        <v>138</v>
      </c>
      <c r="E281" s="237" t="s">
        <v>1</v>
      </c>
      <c r="F281" s="238" t="s">
        <v>521</v>
      </c>
      <c r="G281" s="236"/>
      <c r="H281" s="239">
        <v>1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5" t="s">
        <v>138</v>
      </c>
      <c r="AU281" s="245" t="s">
        <v>89</v>
      </c>
      <c r="AV281" s="13" t="s">
        <v>89</v>
      </c>
      <c r="AW281" s="13" t="s">
        <v>36</v>
      </c>
      <c r="AX281" s="13" t="s">
        <v>87</v>
      </c>
      <c r="AY281" s="245" t="s">
        <v>123</v>
      </c>
    </row>
    <row r="282" s="2" customFormat="1" ht="24.15" customHeight="1">
      <c r="A282" s="37"/>
      <c r="B282" s="38"/>
      <c r="C282" s="262" t="s">
        <v>522</v>
      </c>
      <c r="D282" s="262" t="s">
        <v>391</v>
      </c>
      <c r="E282" s="263" t="s">
        <v>523</v>
      </c>
      <c r="F282" s="264" t="s">
        <v>524</v>
      </c>
      <c r="G282" s="265" t="s">
        <v>330</v>
      </c>
      <c r="H282" s="266">
        <v>1</v>
      </c>
      <c r="I282" s="267"/>
      <c r="J282" s="268">
        <f>ROUND(I282*H282,2)</f>
        <v>0</v>
      </c>
      <c r="K282" s="264" t="s">
        <v>130</v>
      </c>
      <c r="L282" s="269"/>
      <c r="M282" s="270" t="s">
        <v>1</v>
      </c>
      <c r="N282" s="271" t="s">
        <v>44</v>
      </c>
      <c r="O282" s="90"/>
      <c r="P282" s="226">
        <f>O282*H282</f>
        <v>0</v>
      </c>
      <c r="Q282" s="226">
        <v>0.016</v>
      </c>
      <c r="R282" s="226">
        <f>Q282*H282</f>
        <v>0.016</v>
      </c>
      <c r="S282" s="226">
        <v>0</v>
      </c>
      <c r="T282" s="22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8" t="s">
        <v>338</v>
      </c>
      <c r="AT282" s="228" t="s">
        <v>391</v>
      </c>
      <c r="AU282" s="228" t="s">
        <v>89</v>
      </c>
      <c r="AY282" s="16" t="s">
        <v>123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6" t="s">
        <v>87</v>
      </c>
      <c r="BK282" s="229">
        <f>ROUND(I282*H282,2)</f>
        <v>0</v>
      </c>
      <c r="BL282" s="16" t="s">
        <v>236</v>
      </c>
      <c r="BM282" s="228" t="s">
        <v>525</v>
      </c>
    </row>
    <row r="283" s="2" customFormat="1" ht="21.75" customHeight="1">
      <c r="A283" s="37"/>
      <c r="B283" s="38"/>
      <c r="C283" s="217" t="s">
        <v>526</v>
      </c>
      <c r="D283" s="217" t="s">
        <v>126</v>
      </c>
      <c r="E283" s="218" t="s">
        <v>527</v>
      </c>
      <c r="F283" s="219" t="s">
        <v>528</v>
      </c>
      <c r="G283" s="220" t="s">
        <v>330</v>
      </c>
      <c r="H283" s="221">
        <v>1</v>
      </c>
      <c r="I283" s="222"/>
      <c r="J283" s="223">
        <f>ROUND(I283*H283,2)</f>
        <v>0</v>
      </c>
      <c r="K283" s="219" t="s">
        <v>130</v>
      </c>
      <c r="L283" s="43"/>
      <c r="M283" s="224" t="s">
        <v>1</v>
      </c>
      <c r="N283" s="225" t="s">
        <v>44</v>
      </c>
      <c r="O283" s="90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8" t="s">
        <v>236</v>
      </c>
      <c r="AT283" s="228" t="s">
        <v>126</v>
      </c>
      <c r="AU283" s="228" t="s">
        <v>89</v>
      </c>
      <c r="AY283" s="16" t="s">
        <v>123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6" t="s">
        <v>87</v>
      </c>
      <c r="BK283" s="229">
        <f>ROUND(I283*H283,2)</f>
        <v>0</v>
      </c>
      <c r="BL283" s="16" t="s">
        <v>236</v>
      </c>
      <c r="BM283" s="228" t="s">
        <v>529</v>
      </c>
    </row>
    <row r="284" s="13" customFormat="1">
      <c r="A284" s="13"/>
      <c r="B284" s="235"/>
      <c r="C284" s="236"/>
      <c r="D284" s="230" t="s">
        <v>138</v>
      </c>
      <c r="E284" s="237" t="s">
        <v>1</v>
      </c>
      <c r="F284" s="238" t="s">
        <v>521</v>
      </c>
      <c r="G284" s="236"/>
      <c r="H284" s="239">
        <v>1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138</v>
      </c>
      <c r="AU284" s="245" t="s">
        <v>89</v>
      </c>
      <c r="AV284" s="13" t="s">
        <v>89</v>
      </c>
      <c r="AW284" s="13" t="s">
        <v>36</v>
      </c>
      <c r="AX284" s="13" t="s">
        <v>87</v>
      </c>
      <c r="AY284" s="245" t="s">
        <v>123</v>
      </c>
    </row>
    <row r="285" s="2" customFormat="1" ht="16.5" customHeight="1">
      <c r="A285" s="37"/>
      <c r="B285" s="38"/>
      <c r="C285" s="262" t="s">
        <v>530</v>
      </c>
      <c r="D285" s="262" t="s">
        <v>391</v>
      </c>
      <c r="E285" s="263" t="s">
        <v>531</v>
      </c>
      <c r="F285" s="264" t="s">
        <v>532</v>
      </c>
      <c r="G285" s="265" t="s">
        <v>330</v>
      </c>
      <c r="H285" s="266">
        <v>1</v>
      </c>
      <c r="I285" s="267"/>
      <c r="J285" s="268">
        <f>ROUND(I285*H285,2)</f>
        <v>0</v>
      </c>
      <c r="K285" s="264" t="s">
        <v>130</v>
      </c>
      <c r="L285" s="269"/>
      <c r="M285" s="270" t="s">
        <v>1</v>
      </c>
      <c r="N285" s="271" t="s">
        <v>44</v>
      </c>
      <c r="O285" s="90"/>
      <c r="P285" s="226">
        <f>O285*H285</f>
        <v>0</v>
      </c>
      <c r="Q285" s="226">
        <v>0.0022000000000000001</v>
      </c>
      <c r="R285" s="226">
        <f>Q285*H285</f>
        <v>0.0022000000000000001</v>
      </c>
      <c r="S285" s="226">
        <v>0</v>
      </c>
      <c r="T285" s="22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8" t="s">
        <v>338</v>
      </c>
      <c r="AT285" s="228" t="s">
        <v>391</v>
      </c>
      <c r="AU285" s="228" t="s">
        <v>89</v>
      </c>
      <c r="AY285" s="16" t="s">
        <v>123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6" t="s">
        <v>87</v>
      </c>
      <c r="BK285" s="229">
        <f>ROUND(I285*H285,2)</f>
        <v>0</v>
      </c>
      <c r="BL285" s="16" t="s">
        <v>236</v>
      </c>
      <c r="BM285" s="228" t="s">
        <v>533</v>
      </c>
    </row>
    <row r="286" s="2" customFormat="1" ht="55.5" customHeight="1">
      <c r="A286" s="37"/>
      <c r="B286" s="38"/>
      <c r="C286" s="217" t="s">
        <v>534</v>
      </c>
      <c r="D286" s="217" t="s">
        <v>126</v>
      </c>
      <c r="E286" s="218" t="s">
        <v>535</v>
      </c>
      <c r="F286" s="219" t="s">
        <v>536</v>
      </c>
      <c r="G286" s="220" t="s">
        <v>330</v>
      </c>
      <c r="H286" s="221">
        <v>1</v>
      </c>
      <c r="I286" s="222"/>
      <c r="J286" s="223">
        <f>ROUND(I286*H286,2)</f>
        <v>0</v>
      </c>
      <c r="K286" s="219" t="s">
        <v>1</v>
      </c>
      <c r="L286" s="43"/>
      <c r="M286" s="224" t="s">
        <v>1</v>
      </c>
      <c r="N286" s="225" t="s">
        <v>44</v>
      </c>
      <c r="O286" s="90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8" t="s">
        <v>236</v>
      </c>
      <c r="AT286" s="228" t="s">
        <v>126</v>
      </c>
      <c r="AU286" s="228" t="s">
        <v>89</v>
      </c>
      <c r="AY286" s="16" t="s">
        <v>123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6" t="s">
        <v>87</v>
      </c>
      <c r="BK286" s="229">
        <f>ROUND(I286*H286,2)</f>
        <v>0</v>
      </c>
      <c r="BL286" s="16" t="s">
        <v>236</v>
      </c>
      <c r="BM286" s="228" t="s">
        <v>537</v>
      </c>
    </row>
    <row r="287" s="2" customFormat="1" ht="24.15" customHeight="1">
      <c r="A287" s="37"/>
      <c r="B287" s="38"/>
      <c r="C287" s="217" t="s">
        <v>538</v>
      </c>
      <c r="D287" s="217" t="s">
        <v>126</v>
      </c>
      <c r="E287" s="218" t="s">
        <v>539</v>
      </c>
      <c r="F287" s="219" t="s">
        <v>540</v>
      </c>
      <c r="G287" s="220" t="s">
        <v>330</v>
      </c>
      <c r="H287" s="221">
        <v>4</v>
      </c>
      <c r="I287" s="222"/>
      <c r="J287" s="223">
        <f>ROUND(I287*H287,2)</f>
        <v>0</v>
      </c>
      <c r="K287" s="219" t="s">
        <v>130</v>
      </c>
      <c r="L287" s="43"/>
      <c r="M287" s="224" t="s">
        <v>1</v>
      </c>
      <c r="N287" s="225" t="s">
        <v>44</v>
      </c>
      <c r="O287" s="90"/>
      <c r="P287" s="226">
        <f>O287*H287</f>
        <v>0</v>
      </c>
      <c r="Q287" s="226">
        <v>0</v>
      </c>
      <c r="R287" s="226">
        <f>Q287*H287</f>
        <v>0</v>
      </c>
      <c r="S287" s="226">
        <v>0.024</v>
      </c>
      <c r="T287" s="227">
        <f>S287*H287</f>
        <v>0.096000000000000002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8" t="s">
        <v>236</v>
      </c>
      <c r="AT287" s="228" t="s">
        <v>126</v>
      </c>
      <c r="AU287" s="228" t="s">
        <v>89</v>
      </c>
      <c r="AY287" s="16" t="s">
        <v>123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6" t="s">
        <v>87</v>
      </c>
      <c r="BK287" s="229">
        <f>ROUND(I287*H287,2)</f>
        <v>0</v>
      </c>
      <c r="BL287" s="16" t="s">
        <v>236</v>
      </c>
      <c r="BM287" s="228" t="s">
        <v>541</v>
      </c>
    </row>
    <row r="288" s="13" customFormat="1">
      <c r="A288" s="13"/>
      <c r="B288" s="235"/>
      <c r="C288" s="236"/>
      <c r="D288" s="230" t="s">
        <v>138</v>
      </c>
      <c r="E288" s="237" t="s">
        <v>1</v>
      </c>
      <c r="F288" s="238" t="s">
        <v>140</v>
      </c>
      <c r="G288" s="236"/>
      <c r="H288" s="239">
        <v>4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138</v>
      </c>
      <c r="AU288" s="245" t="s">
        <v>89</v>
      </c>
      <c r="AV288" s="13" t="s">
        <v>89</v>
      </c>
      <c r="AW288" s="13" t="s">
        <v>36</v>
      </c>
      <c r="AX288" s="13" t="s">
        <v>87</v>
      </c>
      <c r="AY288" s="245" t="s">
        <v>123</v>
      </c>
    </row>
    <row r="289" s="2" customFormat="1" ht="21.75" customHeight="1">
      <c r="A289" s="37"/>
      <c r="B289" s="38"/>
      <c r="C289" s="217" t="s">
        <v>542</v>
      </c>
      <c r="D289" s="217" t="s">
        <v>126</v>
      </c>
      <c r="E289" s="218" t="s">
        <v>543</v>
      </c>
      <c r="F289" s="219" t="s">
        <v>544</v>
      </c>
      <c r="G289" s="220" t="s">
        <v>330</v>
      </c>
      <c r="H289" s="221">
        <v>2</v>
      </c>
      <c r="I289" s="222"/>
      <c r="J289" s="223">
        <f>ROUND(I289*H289,2)</f>
        <v>0</v>
      </c>
      <c r="K289" s="219" t="s">
        <v>1</v>
      </c>
      <c r="L289" s="43"/>
      <c r="M289" s="224" t="s">
        <v>1</v>
      </c>
      <c r="N289" s="225" t="s">
        <v>44</v>
      </c>
      <c r="O289" s="90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8" t="s">
        <v>236</v>
      </c>
      <c r="AT289" s="228" t="s">
        <v>126</v>
      </c>
      <c r="AU289" s="228" t="s">
        <v>89</v>
      </c>
      <c r="AY289" s="16" t="s">
        <v>123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6" t="s">
        <v>87</v>
      </c>
      <c r="BK289" s="229">
        <f>ROUND(I289*H289,2)</f>
        <v>0</v>
      </c>
      <c r="BL289" s="16" t="s">
        <v>236</v>
      </c>
      <c r="BM289" s="228" t="s">
        <v>545</v>
      </c>
    </row>
    <row r="290" s="13" customFormat="1">
      <c r="A290" s="13"/>
      <c r="B290" s="235"/>
      <c r="C290" s="236"/>
      <c r="D290" s="230" t="s">
        <v>138</v>
      </c>
      <c r="E290" s="237" t="s">
        <v>1</v>
      </c>
      <c r="F290" s="238" t="s">
        <v>546</v>
      </c>
      <c r="G290" s="236"/>
      <c r="H290" s="239">
        <v>2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138</v>
      </c>
      <c r="AU290" s="245" t="s">
        <v>89</v>
      </c>
      <c r="AV290" s="13" t="s">
        <v>89</v>
      </c>
      <c r="AW290" s="13" t="s">
        <v>36</v>
      </c>
      <c r="AX290" s="13" t="s">
        <v>87</v>
      </c>
      <c r="AY290" s="245" t="s">
        <v>123</v>
      </c>
    </row>
    <row r="291" s="2" customFormat="1" ht="24.15" customHeight="1">
      <c r="A291" s="37"/>
      <c r="B291" s="38"/>
      <c r="C291" s="262" t="s">
        <v>547</v>
      </c>
      <c r="D291" s="262" t="s">
        <v>391</v>
      </c>
      <c r="E291" s="263" t="s">
        <v>548</v>
      </c>
      <c r="F291" s="264" t="s">
        <v>549</v>
      </c>
      <c r="G291" s="265" t="s">
        <v>330</v>
      </c>
      <c r="H291" s="266">
        <v>2</v>
      </c>
      <c r="I291" s="267"/>
      <c r="J291" s="268">
        <f>ROUND(I291*H291,2)</f>
        <v>0</v>
      </c>
      <c r="K291" s="264" t="s">
        <v>1</v>
      </c>
      <c r="L291" s="269"/>
      <c r="M291" s="270" t="s">
        <v>1</v>
      </c>
      <c r="N291" s="271" t="s">
        <v>44</v>
      </c>
      <c r="O291" s="90"/>
      <c r="P291" s="226">
        <f>O291*H291</f>
        <v>0</v>
      </c>
      <c r="Q291" s="226">
        <v>0.095000000000000001</v>
      </c>
      <c r="R291" s="226">
        <f>Q291*H291</f>
        <v>0.19</v>
      </c>
      <c r="S291" s="226">
        <v>0</v>
      </c>
      <c r="T291" s="22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8" t="s">
        <v>338</v>
      </c>
      <c r="AT291" s="228" t="s">
        <v>391</v>
      </c>
      <c r="AU291" s="228" t="s">
        <v>89</v>
      </c>
      <c r="AY291" s="16" t="s">
        <v>123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6" t="s">
        <v>87</v>
      </c>
      <c r="BK291" s="229">
        <f>ROUND(I291*H291,2)</f>
        <v>0</v>
      </c>
      <c r="BL291" s="16" t="s">
        <v>236</v>
      </c>
      <c r="BM291" s="228" t="s">
        <v>550</v>
      </c>
    </row>
    <row r="292" s="2" customFormat="1" ht="16.5" customHeight="1">
      <c r="A292" s="37"/>
      <c r="B292" s="38"/>
      <c r="C292" s="217" t="s">
        <v>551</v>
      </c>
      <c r="D292" s="217" t="s">
        <v>126</v>
      </c>
      <c r="E292" s="218" t="s">
        <v>552</v>
      </c>
      <c r="F292" s="219" t="s">
        <v>553</v>
      </c>
      <c r="G292" s="220" t="s">
        <v>330</v>
      </c>
      <c r="H292" s="221">
        <v>1</v>
      </c>
      <c r="I292" s="222"/>
      <c r="J292" s="223">
        <f>ROUND(I292*H292,2)</f>
        <v>0</v>
      </c>
      <c r="K292" s="219" t="s">
        <v>1</v>
      </c>
      <c r="L292" s="43"/>
      <c r="M292" s="224" t="s">
        <v>1</v>
      </c>
      <c r="N292" s="225" t="s">
        <v>44</v>
      </c>
      <c r="O292" s="90"/>
      <c r="P292" s="226">
        <f>O292*H292</f>
        <v>0</v>
      </c>
      <c r="Q292" s="226">
        <v>0</v>
      </c>
      <c r="R292" s="226">
        <f>Q292*H292</f>
        <v>0</v>
      </c>
      <c r="S292" s="226">
        <v>0</v>
      </c>
      <c r="T292" s="22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8" t="s">
        <v>236</v>
      </c>
      <c r="AT292" s="228" t="s">
        <v>126</v>
      </c>
      <c r="AU292" s="228" t="s">
        <v>89</v>
      </c>
      <c r="AY292" s="16" t="s">
        <v>123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6" t="s">
        <v>87</v>
      </c>
      <c r="BK292" s="229">
        <f>ROUND(I292*H292,2)</f>
        <v>0</v>
      </c>
      <c r="BL292" s="16" t="s">
        <v>236</v>
      </c>
      <c r="BM292" s="228" t="s">
        <v>554</v>
      </c>
    </row>
    <row r="293" s="13" customFormat="1">
      <c r="A293" s="13"/>
      <c r="B293" s="235"/>
      <c r="C293" s="236"/>
      <c r="D293" s="230" t="s">
        <v>138</v>
      </c>
      <c r="E293" s="237" t="s">
        <v>1</v>
      </c>
      <c r="F293" s="238" t="s">
        <v>555</v>
      </c>
      <c r="G293" s="236"/>
      <c r="H293" s="239">
        <v>1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138</v>
      </c>
      <c r="AU293" s="245" t="s">
        <v>89</v>
      </c>
      <c r="AV293" s="13" t="s">
        <v>89</v>
      </c>
      <c r="AW293" s="13" t="s">
        <v>36</v>
      </c>
      <c r="AX293" s="13" t="s">
        <v>87</v>
      </c>
      <c r="AY293" s="245" t="s">
        <v>123</v>
      </c>
    </row>
    <row r="294" s="2" customFormat="1" ht="37.8" customHeight="1">
      <c r="A294" s="37"/>
      <c r="B294" s="38"/>
      <c r="C294" s="262" t="s">
        <v>556</v>
      </c>
      <c r="D294" s="262" t="s">
        <v>391</v>
      </c>
      <c r="E294" s="263" t="s">
        <v>557</v>
      </c>
      <c r="F294" s="264" t="s">
        <v>558</v>
      </c>
      <c r="G294" s="265" t="s">
        <v>330</v>
      </c>
      <c r="H294" s="266">
        <v>1</v>
      </c>
      <c r="I294" s="267"/>
      <c r="J294" s="268">
        <f>ROUND(I294*H294,2)</f>
        <v>0</v>
      </c>
      <c r="K294" s="264" t="s">
        <v>1</v>
      </c>
      <c r="L294" s="269"/>
      <c r="M294" s="270" t="s">
        <v>1</v>
      </c>
      <c r="N294" s="271" t="s">
        <v>44</v>
      </c>
      <c r="O294" s="90"/>
      <c r="P294" s="226">
        <f>O294*H294</f>
        <v>0</v>
      </c>
      <c r="Q294" s="226">
        <v>0.044999999999999998</v>
      </c>
      <c r="R294" s="226">
        <f>Q294*H294</f>
        <v>0.044999999999999998</v>
      </c>
      <c r="S294" s="226">
        <v>0</v>
      </c>
      <c r="T294" s="22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8" t="s">
        <v>338</v>
      </c>
      <c r="AT294" s="228" t="s">
        <v>391</v>
      </c>
      <c r="AU294" s="228" t="s">
        <v>89</v>
      </c>
      <c r="AY294" s="16" t="s">
        <v>123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6" t="s">
        <v>87</v>
      </c>
      <c r="BK294" s="229">
        <f>ROUND(I294*H294,2)</f>
        <v>0</v>
      </c>
      <c r="BL294" s="16" t="s">
        <v>236</v>
      </c>
      <c r="BM294" s="228" t="s">
        <v>559</v>
      </c>
    </row>
    <row r="295" s="2" customFormat="1" ht="24.15" customHeight="1">
      <c r="A295" s="37"/>
      <c r="B295" s="38"/>
      <c r="C295" s="217" t="s">
        <v>560</v>
      </c>
      <c r="D295" s="217" t="s">
        <v>126</v>
      </c>
      <c r="E295" s="218" t="s">
        <v>561</v>
      </c>
      <c r="F295" s="219" t="s">
        <v>562</v>
      </c>
      <c r="G295" s="220" t="s">
        <v>330</v>
      </c>
      <c r="H295" s="221">
        <v>1</v>
      </c>
      <c r="I295" s="222"/>
      <c r="J295" s="223">
        <f>ROUND(I295*H295,2)</f>
        <v>0</v>
      </c>
      <c r="K295" s="219" t="s">
        <v>1</v>
      </c>
      <c r="L295" s="43"/>
      <c r="M295" s="224" t="s">
        <v>1</v>
      </c>
      <c r="N295" s="225" t="s">
        <v>44</v>
      </c>
      <c r="O295" s="90"/>
      <c r="P295" s="226">
        <f>O295*H295</f>
        <v>0</v>
      </c>
      <c r="Q295" s="226">
        <v>0</v>
      </c>
      <c r="R295" s="226">
        <f>Q295*H295</f>
        <v>0</v>
      </c>
      <c r="S295" s="226">
        <v>0</v>
      </c>
      <c r="T295" s="22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8" t="s">
        <v>236</v>
      </c>
      <c r="AT295" s="228" t="s">
        <v>126</v>
      </c>
      <c r="AU295" s="228" t="s">
        <v>89</v>
      </c>
      <c r="AY295" s="16" t="s">
        <v>123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6" t="s">
        <v>87</v>
      </c>
      <c r="BK295" s="229">
        <f>ROUND(I295*H295,2)</f>
        <v>0</v>
      </c>
      <c r="BL295" s="16" t="s">
        <v>236</v>
      </c>
      <c r="BM295" s="228" t="s">
        <v>563</v>
      </c>
    </row>
    <row r="296" s="13" customFormat="1">
      <c r="A296" s="13"/>
      <c r="B296" s="235"/>
      <c r="C296" s="236"/>
      <c r="D296" s="230" t="s">
        <v>138</v>
      </c>
      <c r="E296" s="237" t="s">
        <v>1</v>
      </c>
      <c r="F296" s="238" t="s">
        <v>564</v>
      </c>
      <c r="G296" s="236"/>
      <c r="H296" s="239">
        <v>1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5" t="s">
        <v>138</v>
      </c>
      <c r="AU296" s="245" t="s">
        <v>89</v>
      </c>
      <c r="AV296" s="13" t="s">
        <v>89</v>
      </c>
      <c r="AW296" s="13" t="s">
        <v>36</v>
      </c>
      <c r="AX296" s="13" t="s">
        <v>87</v>
      </c>
      <c r="AY296" s="245" t="s">
        <v>123</v>
      </c>
    </row>
    <row r="297" s="2" customFormat="1" ht="37.8" customHeight="1">
      <c r="A297" s="37"/>
      <c r="B297" s="38"/>
      <c r="C297" s="262" t="s">
        <v>565</v>
      </c>
      <c r="D297" s="262" t="s">
        <v>391</v>
      </c>
      <c r="E297" s="263" t="s">
        <v>566</v>
      </c>
      <c r="F297" s="264" t="s">
        <v>567</v>
      </c>
      <c r="G297" s="265" t="s">
        <v>330</v>
      </c>
      <c r="H297" s="266">
        <v>1</v>
      </c>
      <c r="I297" s="267"/>
      <c r="J297" s="268">
        <f>ROUND(I297*H297,2)</f>
        <v>0</v>
      </c>
      <c r="K297" s="264" t="s">
        <v>1</v>
      </c>
      <c r="L297" s="269"/>
      <c r="M297" s="270" t="s">
        <v>1</v>
      </c>
      <c r="N297" s="271" t="s">
        <v>44</v>
      </c>
      <c r="O297" s="90"/>
      <c r="P297" s="226">
        <f>O297*H297</f>
        <v>0</v>
      </c>
      <c r="Q297" s="226">
        <v>0.065000000000000002</v>
      </c>
      <c r="R297" s="226">
        <f>Q297*H297</f>
        <v>0.065000000000000002</v>
      </c>
      <c r="S297" s="226">
        <v>0</v>
      </c>
      <c r="T297" s="22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8" t="s">
        <v>338</v>
      </c>
      <c r="AT297" s="228" t="s">
        <v>391</v>
      </c>
      <c r="AU297" s="228" t="s">
        <v>89</v>
      </c>
      <c r="AY297" s="16" t="s">
        <v>123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6" t="s">
        <v>87</v>
      </c>
      <c r="BK297" s="229">
        <f>ROUND(I297*H297,2)</f>
        <v>0</v>
      </c>
      <c r="BL297" s="16" t="s">
        <v>236</v>
      </c>
      <c r="BM297" s="228" t="s">
        <v>568</v>
      </c>
    </row>
    <row r="298" s="2" customFormat="1" ht="24.15" customHeight="1">
      <c r="A298" s="37"/>
      <c r="B298" s="38"/>
      <c r="C298" s="217" t="s">
        <v>569</v>
      </c>
      <c r="D298" s="217" t="s">
        <v>126</v>
      </c>
      <c r="E298" s="218" t="s">
        <v>570</v>
      </c>
      <c r="F298" s="219" t="s">
        <v>571</v>
      </c>
      <c r="G298" s="220" t="s">
        <v>336</v>
      </c>
      <c r="H298" s="261"/>
      <c r="I298" s="222"/>
      <c r="J298" s="223">
        <f>ROUND(I298*H298,2)</f>
        <v>0</v>
      </c>
      <c r="K298" s="219" t="s">
        <v>130</v>
      </c>
      <c r="L298" s="43"/>
      <c r="M298" s="224" t="s">
        <v>1</v>
      </c>
      <c r="N298" s="225" t="s">
        <v>44</v>
      </c>
      <c r="O298" s="90"/>
      <c r="P298" s="226">
        <f>O298*H298</f>
        <v>0</v>
      </c>
      <c r="Q298" s="226">
        <v>0</v>
      </c>
      <c r="R298" s="226">
        <f>Q298*H298</f>
        <v>0</v>
      </c>
      <c r="S298" s="226">
        <v>0</v>
      </c>
      <c r="T298" s="227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8" t="s">
        <v>236</v>
      </c>
      <c r="AT298" s="228" t="s">
        <v>126</v>
      </c>
      <c r="AU298" s="228" t="s">
        <v>89</v>
      </c>
      <c r="AY298" s="16" t="s">
        <v>123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6" t="s">
        <v>87</v>
      </c>
      <c r="BK298" s="229">
        <f>ROUND(I298*H298,2)</f>
        <v>0</v>
      </c>
      <c r="BL298" s="16" t="s">
        <v>236</v>
      </c>
      <c r="BM298" s="228" t="s">
        <v>572</v>
      </c>
    </row>
    <row r="299" s="2" customFormat="1" ht="24.15" customHeight="1">
      <c r="A299" s="37"/>
      <c r="B299" s="38"/>
      <c r="C299" s="217" t="s">
        <v>573</v>
      </c>
      <c r="D299" s="217" t="s">
        <v>126</v>
      </c>
      <c r="E299" s="218" t="s">
        <v>574</v>
      </c>
      <c r="F299" s="219" t="s">
        <v>575</v>
      </c>
      <c r="G299" s="220" t="s">
        <v>336</v>
      </c>
      <c r="H299" s="261"/>
      <c r="I299" s="222"/>
      <c r="J299" s="223">
        <f>ROUND(I299*H299,2)</f>
        <v>0</v>
      </c>
      <c r="K299" s="219" t="s">
        <v>130</v>
      </c>
      <c r="L299" s="43"/>
      <c r="M299" s="224" t="s">
        <v>1</v>
      </c>
      <c r="N299" s="225" t="s">
        <v>44</v>
      </c>
      <c r="O299" s="90"/>
      <c r="P299" s="226">
        <f>O299*H299</f>
        <v>0</v>
      </c>
      <c r="Q299" s="226">
        <v>0</v>
      </c>
      <c r="R299" s="226">
        <f>Q299*H299</f>
        <v>0</v>
      </c>
      <c r="S299" s="226">
        <v>0</v>
      </c>
      <c r="T299" s="22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8" t="s">
        <v>236</v>
      </c>
      <c r="AT299" s="228" t="s">
        <v>126</v>
      </c>
      <c r="AU299" s="228" t="s">
        <v>89</v>
      </c>
      <c r="AY299" s="16" t="s">
        <v>123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6" t="s">
        <v>87</v>
      </c>
      <c r="BK299" s="229">
        <f>ROUND(I299*H299,2)</f>
        <v>0</v>
      </c>
      <c r="BL299" s="16" t="s">
        <v>236</v>
      </c>
      <c r="BM299" s="228" t="s">
        <v>576</v>
      </c>
    </row>
    <row r="300" s="12" customFormat="1" ht="22.8" customHeight="1">
      <c r="A300" s="12"/>
      <c r="B300" s="201"/>
      <c r="C300" s="202"/>
      <c r="D300" s="203" t="s">
        <v>78</v>
      </c>
      <c r="E300" s="215" t="s">
        <v>577</v>
      </c>
      <c r="F300" s="215" t="s">
        <v>578</v>
      </c>
      <c r="G300" s="202"/>
      <c r="H300" s="202"/>
      <c r="I300" s="205"/>
      <c r="J300" s="216">
        <f>BK300</f>
        <v>0</v>
      </c>
      <c r="K300" s="202"/>
      <c r="L300" s="207"/>
      <c r="M300" s="208"/>
      <c r="N300" s="209"/>
      <c r="O300" s="209"/>
      <c r="P300" s="210">
        <f>SUM(P301:P302)</f>
        <v>0</v>
      </c>
      <c r="Q300" s="209"/>
      <c r="R300" s="210">
        <f>SUM(R301:R302)</f>
        <v>0</v>
      </c>
      <c r="S300" s="209"/>
      <c r="T300" s="211">
        <f>SUM(T301:T302)</f>
        <v>0.00080000000000000004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2" t="s">
        <v>89</v>
      </c>
      <c r="AT300" s="213" t="s">
        <v>78</v>
      </c>
      <c r="AU300" s="213" t="s">
        <v>87</v>
      </c>
      <c r="AY300" s="212" t="s">
        <v>123</v>
      </c>
      <c r="BK300" s="214">
        <f>SUM(BK301:BK302)</f>
        <v>0</v>
      </c>
    </row>
    <row r="301" s="2" customFormat="1" ht="24.15" customHeight="1">
      <c r="A301" s="37"/>
      <c r="B301" s="38"/>
      <c r="C301" s="217" t="s">
        <v>579</v>
      </c>
      <c r="D301" s="217" t="s">
        <v>126</v>
      </c>
      <c r="E301" s="218" t="s">
        <v>580</v>
      </c>
      <c r="F301" s="219" t="s">
        <v>581</v>
      </c>
      <c r="G301" s="220" t="s">
        <v>330</v>
      </c>
      <c r="H301" s="221">
        <v>2</v>
      </c>
      <c r="I301" s="222"/>
      <c r="J301" s="223">
        <f>ROUND(I301*H301,2)</f>
        <v>0</v>
      </c>
      <c r="K301" s="219" t="s">
        <v>130</v>
      </c>
      <c r="L301" s="43"/>
      <c r="M301" s="224" t="s">
        <v>1</v>
      </c>
      <c r="N301" s="225" t="s">
        <v>44</v>
      </c>
      <c r="O301" s="90"/>
      <c r="P301" s="226">
        <f>O301*H301</f>
        <v>0</v>
      </c>
      <c r="Q301" s="226">
        <v>0</v>
      </c>
      <c r="R301" s="226">
        <f>Q301*H301</f>
        <v>0</v>
      </c>
      <c r="S301" s="226">
        <v>0.00040000000000000002</v>
      </c>
      <c r="T301" s="227">
        <f>S301*H301</f>
        <v>0.00080000000000000004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8" t="s">
        <v>236</v>
      </c>
      <c r="AT301" s="228" t="s">
        <v>126</v>
      </c>
      <c r="AU301" s="228" t="s">
        <v>89</v>
      </c>
      <c r="AY301" s="16" t="s">
        <v>123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6" t="s">
        <v>87</v>
      </c>
      <c r="BK301" s="229">
        <f>ROUND(I301*H301,2)</f>
        <v>0</v>
      </c>
      <c r="BL301" s="16" t="s">
        <v>236</v>
      </c>
      <c r="BM301" s="228" t="s">
        <v>582</v>
      </c>
    </row>
    <row r="302" s="13" customFormat="1">
      <c r="A302" s="13"/>
      <c r="B302" s="235"/>
      <c r="C302" s="236"/>
      <c r="D302" s="230" t="s">
        <v>138</v>
      </c>
      <c r="E302" s="237" t="s">
        <v>1</v>
      </c>
      <c r="F302" s="238" t="s">
        <v>583</v>
      </c>
      <c r="G302" s="236"/>
      <c r="H302" s="239">
        <v>2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138</v>
      </c>
      <c r="AU302" s="245" t="s">
        <v>89</v>
      </c>
      <c r="AV302" s="13" t="s">
        <v>89</v>
      </c>
      <c r="AW302" s="13" t="s">
        <v>36</v>
      </c>
      <c r="AX302" s="13" t="s">
        <v>87</v>
      </c>
      <c r="AY302" s="245" t="s">
        <v>123</v>
      </c>
    </row>
    <row r="303" s="12" customFormat="1" ht="22.8" customHeight="1">
      <c r="A303" s="12"/>
      <c r="B303" s="201"/>
      <c r="C303" s="202"/>
      <c r="D303" s="203" t="s">
        <v>78</v>
      </c>
      <c r="E303" s="215" t="s">
        <v>584</v>
      </c>
      <c r="F303" s="215" t="s">
        <v>585</v>
      </c>
      <c r="G303" s="202"/>
      <c r="H303" s="202"/>
      <c r="I303" s="205"/>
      <c r="J303" s="216">
        <f>BK303</f>
        <v>0</v>
      </c>
      <c r="K303" s="202"/>
      <c r="L303" s="207"/>
      <c r="M303" s="208"/>
      <c r="N303" s="209"/>
      <c r="O303" s="209"/>
      <c r="P303" s="210">
        <f>SUM(P304:P328)</f>
        <v>0</v>
      </c>
      <c r="Q303" s="209"/>
      <c r="R303" s="210">
        <f>SUM(R304:R328)</f>
        <v>0.27069335999999994</v>
      </c>
      <c r="S303" s="209"/>
      <c r="T303" s="211">
        <f>SUM(T304:T328)</f>
        <v>0.1924025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2" t="s">
        <v>89</v>
      </c>
      <c r="AT303" s="213" t="s">
        <v>78</v>
      </c>
      <c r="AU303" s="213" t="s">
        <v>87</v>
      </c>
      <c r="AY303" s="212" t="s">
        <v>123</v>
      </c>
      <c r="BK303" s="214">
        <f>SUM(BK304:BK328)</f>
        <v>0</v>
      </c>
    </row>
    <row r="304" s="2" customFormat="1" ht="21.75" customHeight="1">
      <c r="A304" s="37"/>
      <c r="B304" s="38"/>
      <c r="C304" s="217" t="s">
        <v>586</v>
      </c>
      <c r="D304" s="217" t="s">
        <v>126</v>
      </c>
      <c r="E304" s="218" t="s">
        <v>587</v>
      </c>
      <c r="F304" s="219" t="s">
        <v>588</v>
      </c>
      <c r="G304" s="220" t="s">
        <v>182</v>
      </c>
      <c r="H304" s="221">
        <v>75.677999999999997</v>
      </c>
      <c r="I304" s="222"/>
      <c r="J304" s="223">
        <f>ROUND(I304*H304,2)</f>
        <v>0</v>
      </c>
      <c r="K304" s="219" t="s">
        <v>130</v>
      </c>
      <c r="L304" s="43"/>
      <c r="M304" s="224" t="s">
        <v>1</v>
      </c>
      <c r="N304" s="225" t="s">
        <v>44</v>
      </c>
      <c r="O304" s="90"/>
      <c r="P304" s="226">
        <f>O304*H304</f>
        <v>0</v>
      </c>
      <c r="Q304" s="226">
        <v>0</v>
      </c>
      <c r="R304" s="226">
        <f>Q304*H304</f>
        <v>0</v>
      </c>
      <c r="S304" s="226">
        <v>0</v>
      </c>
      <c r="T304" s="227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8" t="s">
        <v>236</v>
      </c>
      <c r="AT304" s="228" t="s">
        <v>126</v>
      </c>
      <c r="AU304" s="228" t="s">
        <v>89</v>
      </c>
      <c r="AY304" s="16" t="s">
        <v>123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16" t="s">
        <v>87</v>
      </c>
      <c r="BK304" s="229">
        <f>ROUND(I304*H304,2)</f>
        <v>0</v>
      </c>
      <c r="BL304" s="16" t="s">
        <v>236</v>
      </c>
      <c r="BM304" s="228" t="s">
        <v>589</v>
      </c>
    </row>
    <row r="305" s="13" customFormat="1">
      <c r="A305" s="13"/>
      <c r="B305" s="235"/>
      <c r="C305" s="236"/>
      <c r="D305" s="230" t="s">
        <v>138</v>
      </c>
      <c r="E305" s="237" t="s">
        <v>1</v>
      </c>
      <c r="F305" s="238" t="s">
        <v>216</v>
      </c>
      <c r="G305" s="236"/>
      <c r="H305" s="239">
        <v>75.677999999999997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138</v>
      </c>
      <c r="AU305" s="245" t="s">
        <v>89</v>
      </c>
      <c r="AV305" s="13" t="s">
        <v>89</v>
      </c>
      <c r="AW305" s="13" t="s">
        <v>36</v>
      </c>
      <c r="AX305" s="13" t="s">
        <v>87</v>
      </c>
      <c r="AY305" s="245" t="s">
        <v>123</v>
      </c>
    </row>
    <row r="306" s="2" customFormat="1" ht="16.5" customHeight="1">
      <c r="A306" s="37"/>
      <c r="B306" s="38"/>
      <c r="C306" s="217" t="s">
        <v>590</v>
      </c>
      <c r="D306" s="217" t="s">
        <v>126</v>
      </c>
      <c r="E306" s="218" t="s">
        <v>591</v>
      </c>
      <c r="F306" s="219" t="s">
        <v>592</v>
      </c>
      <c r="G306" s="220" t="s">
        <v>182</v>
      </c>
      <c r="H306" s="221">
        <v>151.356</v>
      </c>
      <c r="I306" s="222"/>
      <c r="J306" s="223">
        <f>ROUND(I306*H306,2)</f>
        <v>0</v>
      </c>
      <c r="K306" s="219" t="s">
        <v>130</v>
      </c>
      <c r="L306" s="43"/>
      <c r="M306" s="224" t="s">
        <v>1</v>
      </c>
      <c r="N306" s="225" t="s">
        <v>44</v>
      </c>
      <c r="O306" s="90"/>
      <c r="P306" s="226">
        <f>O306*H306</f>
        <v>0</v>
      </c>
      <c r="Q306" s="226">
        <v>0</v>
      </c>
      <c r="R306" s="226">
        <f>Q306*H306</f>
        <v>0</v>
      </c>
      <c r="S306" s="226">
        <v>0</v>
      </c>
      <c r="T306" s="227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8" t="s">
        <v>236</v>
      </c>
      <c r="AT306" s="228" t="s">
        <v>126</v>
      </c>
      <c r="AU306" s="228" t="s">
        <v>89</v>
      </c>
      <c r="AY306" s="16" t="s">
        <v>123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6" t="s">
        <v>87</v>
      </c>
      <c r="BK306" s="229">
        <f>ROUND(I306*H306,2)</f>
        <v>0</v>
      </c>
      <c r="BL306" s="16" t="s">
        <v>236</v>
      </c>
      <c r="BM306" s="228" t="s">
        <v>593</v>
      </c>
    </row>
    <row r="307" s="13" customFormat="1">
      <c r="A307" s="13"/>
      <c r="B307" s="235"/>
      <c r="C307" s="236"/>
      <c r="D307" s="230" t="s">
        <v>138</v>
      </c>
      <c r="E307" s="237" t="s">
        <v>1</v>
      </c>
      <c r="F307" s="238" t="s">
        <v>594</v>
      </c>
      <c r="G307" s="236"/>
      <c r="H307" s="239">
        <v>75.677999999999997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138</v>
      </c>
      <c r="AU307" s="245" t="s">
        <v>89</v>
      </c>
      <c r="AV307" s="13" t="s">
        <v>89</v>
      </c>
      <c r="AW307" s="13" t="s">
        <v>36</v>
      </c>
      <c r="AX307" s="13" t="s">
        <v>79</v>
      </c>
      <c r="AY307" s="245" t="s">
        <v>123</v>
      </c>
    </row>
    <row r="308" s="13" customFormat="1">
      <c r="A308" s="13"/>
      <c r="B308" s="235"/>
      <c r="C308" s="236"/>
      <c r="D308" s="230" t="s">
        <v>138</v>
      </c>
      <c r="E308" s="237" t="s">
        <v>1</v>
      </c>
      <c r="F308" s="238" t="s">
        <v>595</v>
      </c>
      <c r="G308" s="236"/>
      <c r="H308" s="239">
        <v>75.677999999999997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5" t="s">
        <v>138</v>
      </c>
      <c r="AU308" s="245" t="s">
        <v>89</v>
      </c>
      <c r="AV308" s="13" t="s">
        <v>89</v>
      </c>
      <c r="AW308" s="13" t="s">
        <v>36</v>
      </c>
      <c r="AX308" s="13" t="s">
        <v>79</v>
      </c>
      <c r="AY308" s="245" t="s">
        <v>123</v>
      </c>
    </row>
    <row r="309" s="2" customFormat="1" ht="24.15" customHeight="1">
      <c r="A309" s="37"/>
      <c r="B309" s="38"/>
      <c r="C309" s="217" t="s">
        <v>596</v>
      </c>
      <c r="D309" s="217" t="s">
        <v>126</v>
      </c>
      <c r="E309" s="218" t="s">
        <v>597</v>
      </c>
      <c r="F309" s="219" t="s">
        <v>598</v>
      </c>
      <c r="G309" s="220" t="s">
        <v>182</v>
      </c>
      <c r="H309" s="221">
        <v>75.677999999999997</v>
      </c>
      <c r="I309" s="222"/>
      <c r="J309" s="223">
        <f>ROUND(I309*H309,2)</f>
        <v>0</v>
      </c>
      <c r="K309" s="219" t="s">
        <v>130</v>
      </c>
      <c r="L309" s="43"/>
      <c r="M309" s="224" t="s">
        <v>1</v>
      </c>
      <c r="N309" s="225" t="s">
        <v>44</v>
      </c>
      <c r="O309" s="90"/>
      <c r="P309" s="226">
        <f>O309*H309</f>
        <v>0</v>
      </c>
      <c r="Q309" s="226">
        <v>3.0000000000000001E-05</v>
      </c>
      <c r="R309" s="226">
        <f>Q309*H309</f>
        <v>0.00227034</v>
      </c>
      <c r="S309" s="226">
        <v>0</v>
      </c>
      <c r="T309" s="22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8" t="s">
        <v>236</v>
      </c>
      <c r="AT309" s="228" t="s">
        <v>126</v>
      </c>
      <c r="AU309" s="228" t="s">
        <v>89</v>
      </c>
      <c r="AY309" s="16" t="s">
        <v>123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6" t="s">
        <v>87</v>
      </c>
      <c r="BK309" s="229">
        <f>ROUND(I309*H309,2)</f>
        <v>0</v>
      </c>
      <c r="BL309" s="16" t="s">
        <v>236</v>
      </c>
      <c r="BM309" s="228" t="s">
        <v>599</v>
      </c>
    </row>
    <row r="310" s="13" customFormat="1">
      <c r="A310" s="13"/>
      <c r="B310" s="235"/>
      <c r="C310" s="236"/>
      <c r="D310" s="230" t="s">
        <v>138</v>
      </c>
      <c r="E310" s="237" t="s">
        <v>1</v>
      </c>
      <c r="F310" s="238" t="s">
        <v>216</v>
      </c>
      <c r="G310" s="236"/>
      <c r="H310" s="239">
        <v>75.677999999999997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138</v>
      </c>
      <c r="AU310" s="245" t="s">
        <v>89</v>
      </c>
      <c r="AV310" s="13" t="s">
        <v>89</v>
      </c>
      <c r="AW310" s="13" t="s">
        <v>36</v>
      </c>
      <c r="AX310" s="13" t="s">
        <v>87</v>
      </c>
      <c r="AY310" s="245" t="s">
        <v>123</v>
      </c>
    </row>
    <row r="311" s="2" customFormat="1" ht="24.15" customHeight="1">
      <c r="A311" s="37"/>
      <c r="B311" s="38"/>
      <c r="C311" s="217" t="s">
        <v>600</v>
      </c>
      <c r="D311" s="217" t="s">
        <v>126</v>
      </c>
      <c r="E311" s="218" t="s">
        <v>601</v>
      </c>
      <c r="F311" s="219" t="s">
        <v>602</v>
      </c>
      <c r="G311" s="220" t="s">
        <v>182</v>
      </c>
      <c r="H311" s="221">
        <v>71.596999999999994</v>
      </c>
      <c r="I311" s="222"/>
      <c r="J311" s="223">
        <f>ROUND(I311*H311,2)</f>
        <v>0</v>
      </c>
      <c r="K311" s="219" t="s">
        <v>130</v>
      </c>
      <c r="L311" s="43"/>
      <c r="M311" s="224" t="s">
        <v>1</v>
      </c>
      <c r="N311" s="225" t="s">
        <v>44</v>
      </c>
      <c r="O311" s="90"/>
      <c r="P311" s="226">
        <f>O311*H311</f>
        <v>0</v>
      </c>
      <c r="Q311" s="226">
        <v>0</v>
      </c>
      <c r="R311" s="226">
        <f>Q311*H311</f>
        <v>0</v>
      </c>
      <c r="S311" s="226">
        <v>0.0025000000000000001</v>
      </c>
      <c r="T311" s="227">
        <f>S311*H311</f>
        <v>0.1789925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8" t="s">
        <v>236</v>
      </c>
      <c r="AT311" s="228" t="s">
        <v>126</v>
      </c>
      <c r="AU311" s="228" t="s">
        <v>89</v>
      </c>
      <c r="AY311" s="16" t="s">
        <v>123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6" t="s">
        <v>87</v>
      </c>
      <c r="BK311" s="229">
        <f>ROUND(I311*H311,2)</f>
        <v>0</v>
      </c>
      <c r="BL311" s="16" t="s">
        <v>236</v>
      </c>
      <c r="BM311" s="228" t="s">
        <v>603</v>
      </c>
    </row>
    <row r="312" s="13" customFormat="1">
      <c r="A312" s="13"/>
      <c r="B312" s="235"/>
      <c r="C312" s="236"/>
      <c r="D312" s="230" t="s">
        <v>138</v>
      </c>
      <c r="E312" s="237" t="s">
        <v>1</v>
      </c>
      <c r="F312" s="238" t="s">
        <v>604</v>
      </c>
      <c r="G312" s="236"/>
      <c r="H312" s="239">
        <v>71.596999999999994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5" t="s">
        <v>138</v>
      </c>
      <c r="AU312" s="245" t="s">
        <v>89</v>
      </c>
      <c r="AV312" s="13" t="s">
        <v>89</v>
      </c>
      <c r="AW312" s="13" t="s">
        <v>36</v>
      </c>
      <c r="AX312" s="13" t="s">
        <v>87</v>
      </c>
      <c r="AY312" s="245" t="s">
        <v>123</v>
      </c>
    </row>
    <row r="313" s="2" customFormat="1" ht="16.5" customHeight="1">
      <c r="A313" s="37"/>
      <c r="B313" s="38"/>
      <c r="C313" s="217" t="s">
        <v>605</v>
      </c>
      <c r="D313" s="217" t="s">
        <v>126</v>
      </c>
      <c r="E313" s="218" t="s">
        <v>606</v>
      </c>
      <c r="F313" s="219" t="s">
        <v>607</v>
      </c>
      <c r="G313" s="220" t="s">
        <v>182</v>
      </c>
      <c r="H313" s="221">
        <v>75.677999999999997</v>
      </c>
      <c r="I313" s="222"/>
      <c r="J313" s="223">
        <f>ROUND(I313*H313,2)</f>
        <v>0</v>
      </c>
      <c r="K313" s="219" t="s">
        <v>130</v>
      </c>
      <c r="L313" s="43"/>
      <c r="M313" s="224" t="s">
        <v>1</v>
      </c>
      <c r="N313" s="225" t="s">
        <v>44</v>
      </c>
      <c r="O313" s="90"/>
      <c r="P313" s="226">
        <f>O313*H313</f>
        <v>0</v>
      </c>
      <c r="Q313" s="226">
        <v>0.00029999999999999997</v>
      </c>
      <c r="R313" s="226">
        <f>Q313*H313</f>
        <v>0.022703399999999999</v>
      </c>
      <c r="S313" s="226">
        <v>0</v>
      </c>
      <c r="T313" s="227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8" t="s">
        <v>236</v>
      </c>
      <c r="AT313" s="228" t="s">
        <v>126</v>
      </c>
      <c r="AU313" s="228" t="s">
        <v>89</v>
      </c>
      <c r="AY313" s="16" t="s">
        <v>123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16" t="s">
        <v>87</v>
      </c>
      <c r="BK313" s="229">
        <f>ROUND(I313*H313,2)</f>
        <v>0</v>
      </c>
      <c r="BL313" s="16" t="s">
        <v>236</v>
      </c>
      <c r="BM313" s="228" t="s">
        <v>608</v>
      </c>
    </row>
    <row r="314" s="13" customFormat="1">
      <c r="A314" s="13"/>
      <c r="B314" s="235"/>
      <c r="C314" s="236"/>
      <c r="D314" s="230" t="s">
        <v>138</v>
      </c>
      <c r="E314" s="237" t="s">
        <v>1</v>
      </c>
      <c r="F314" s="238" t="s">
        <v>216</v>
      </c>
      <c r="G314" s="236"/>
      <c r="H314" s="239">
        <v>75.677999999999997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138</v>
      </c>
      <c r="AU314" s="245" t="s">
        <v>89</v>
      </c>
      <c r="AV314" s="13" t="s">
        <v>89</v>
      </c>
      <c r="AW314" s="13" t="s">
        <v>36</v>
      </c>
      <c r="AX314" s="13" t="s">
        <v>87</v>
      </c>
      <c r="AY314" s="245" t="s">
        <v>123</v>
      </c>
    </row>
    <row r="315" s="2" customFormat="1" ht="16.5" customHeight="1">
      <c r="A315" s="37"/>
      <c r="B315" s="38"/>
      <c r="C315" s="262" t="s">
        <v>609</v>
      </c>
      <c r="D315" s="262" t="s">
        <v>391</v>
      </c>
      <c r="E315" s="263" t="s">
        <v>610</v>
      </c>
      <c r="F315" s="264" t="s">
        <v>611</v>
      </c>
      <c r="G315" s="265" t="s">
        <v>182</v>
      </c>
      <c r="H315" s="266">
        <v>87.030000000000001</v>
      </c>
      <c r="I315" s="267"/>
      <c r="J315" s="268">
        <f>ROUND(I315*H315,2)</f>
        <v>0</v>
      </c>
      <c r="K315" s="264" t="s">
        <v>130</v>
      </c>
      <c r="L315" s="269"/>
      <c r="M315" s="270" t="s">
        <v>1</v>
      </c>
      <c r="N315" s="271" t="s">
        <v>44</v>
      </c>
      <c r="O315" s="90"/>
      <c r="P315" s="226">
        <f>O315*H315</f>
        <v>0</v>
      </c>
      <c r="Q315" s="226">
        <v>0.00264</v>
      </c>
      <c r="R315" s="226">
        <f>Q315*H315</f>
        <v>0.2297592</v>
      </c>
      <c r="S315" s="226">
        <v>0</v>
      </c>
      <c r="T315" s="227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8" t="s">
        <v>338</v>
      </c>
      <c r="AT315" s="228" t="s">
        <v>391</v>
      </c>
      <c r="AU315" s="228" t="s">
        <v>89</v>
      </c>
      <c r="AY315" s="16" t="s">
        <v>123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16" t="s">
        <v>87</v>
      </c>
      <c r="BK315" s="229">
        <f>ROUND(I315*H315,2)</f>
        <v>0</v>
      </c>
      <c r="BL315" s="16" t="s">
        <v>236</v>
      </c>
      <c r="BM315" s="228" t="s">
        <v>612</v>
      </c>
    </row>
    <row r="316" s="13" customFormat="1">
      <c r="A316" s="13"/>
      <c r="B316" s="235"/>
      <c r="C316" s="236"/>
      <c r="D316" s="230" t="s">
        <v>138</v>
      </c>
      <c r="E316" s="236"/>
      <c r="F316" s="238" t="s">
        <v>613</v>
      </c>
      <c r="G316" s="236"/>
      <c r="H316" s="239">
        <v>87.030000000000001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138</v>
      </c>
      <c r="AU316" s="245" t="s">
        <v>89</v>
      </c>
      <c r="AV316" s="13" t="s">
        <v>89</v>
      </c>
      <c r="AW316" s="13" t="s">
        <v>4</v>
      </c>
      <c r="AX316" s="13" t="s">
        <v>87</v>
      </c>
      <c r="AY316" s="245" t="s">
        <v>123</v>
      </c>
    </row>
    <row r="317" s="2" customFormat="1" ht="21.75" customHeight="1">
      <c r="A317" s="37"/>
      <c r="B317" s="38"/>
      <c r="C317" s="217" t="s">
        <v>614</v>
      </c>
      <c r="D317" s="217" t="s">
        <v>126</v>
      </c>
      <c r="E317" s="218" t="s">
        <v>615</v>
      </c>
      <c r="F317" s="219" t="s">
        <v>616</v>
      </c>
      <c r="G317" s="220" t="s">
        <v>229</v>
      </c>
      <c r="H317" s="221">
        <v>44.700000000000003</v>
      </c>
      <c r="I317" s="222"/>
      <c r="J317" s="223">
        <f>ROUND(I317*H317,2)</f>
        <v>0</v>
      </c>
      <c r="K317" s="219" t="s">
        <v>130</v>
      </c>
      <c r="L317" s="43"/>
      <c r="M317" s="224" t="s">
        <v>1</v>
      </c>
      <c r="N317" s="225" t="s">
        <v>44</v>
      </c>
      <c r="O317" s="90"/>
      <c r="P317" s="226">
        <f>O317*H317</f>
        <v>0</v>
      </c>
      <c r="Q317" s="226">
        <v>0</v>
      </c>
      <c r="R317" s="226">
        <f>Q317*H317</f>
        <v>0</v>
      </c>
      <c r="S317" s="226">
        <v>0.00029999999999999997</v>
      </c>
      <c r="T317" s="227">
        <f>S317*H317</f>
        <v>0.01341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8" t="s">
        <v>236</v>
      </c>
      <c r="AT317" s="228" t="s">
        <v>126</v>
      </c>
      <c r="AU317" s="228" t="s">
        <v>89</v>
      </c>
      <c r="AY317" s="16" t="s">
        <v>123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6" t="s">
        <v>87</v>
      </c>
      <c r="BK317" s="229">
        <f>ROUND(I317*H317,2)</f>
        <v>0</v>
      </c>
      <c r="BL317" s="16" t="s">
        <v>236</v>
      </c>
      <c r="BM317" s="228" t="s">
        <v>617</v>
      </c>
    </row>
    <row r="318" s="13" customFormat="1">
      <c r="A318" s="13"/>
      <c r="B318" s="235"/>
      <c r="C318" s="236"/>
      <c r="D318" s="230" t="s">
        <v>138</v>
      </c>
      <c r="E318" s="237" t="s">
        <v>1</v>
      </c>
      <c r="F318" s="238" t="s">
        <v>256</v>
      </c>
      <c r="G318" s="236"/>
      <c r="H318" s="239">
        <v>33.399999999999999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138</v>
      </c>
      <c r="AU318" s="245" t="s">
        <v>89</v>
      </c>
      <c r="AV318" s="13" t="s">
        <v>89</v>
      </c>
      <c r="AW318" s="13" t="s">
        <v>36</v>
      </c>
      <c r="AX318" s="13" t="s">
        <v>79</v>
      </c>
      <c r="AY318" s="245" t="s">
        <v>123</v>
      </c>
    </row>
    <row r="319" s="13" customFormat="1">
      <c r="A319" s="13"/>
      <c r="B319" s="235"/>
      <c r="C319" s="236"/>
      <c r="D319" s="230" t="s">
        <v>138</v>
      </c>
      <c r="E319" s="237" t="s">
        <v>1</v>
      </c>
      <c r="F319" s="238" t="s">
        <v>232</v>
      </c>
      <c r="G319" s="236"/>
      <c r="H319" s="239">
        <v>11.300000000000001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5" t="s">
        <v>138</v>
      </c>
      <c r="AU319" s="245" t="s">
        <v>89</v>
      </c>
      <c r="AV319" s="13" t="s">
        <v>89</v>
      </c>
      <c r="AW319" s="13" t="s">
        <v>36</v>
      </c>
      <c r="AX319" s="13" t="s">
        <v>79</v>
      </c>
      <c r="AY319" s="245" t="s">
        <v>123</v>
      </c>
    </row>
    <row r="320" s="14" customFormat="1">
      <c r="A320" s="14"/>
      <c r="B320" s="246"/>
      <c r="C320" s="247"/>
      <c r="D320" s="230" t="s">
        <v>138</v>
      </c>
      <c r="E320" s="248" t="s">
        <v>1</v>
      </c>
      <c r="F320" s="249" t="s">
        <v>139</v>
      </c>
      <c r="G320" s="247"/>
      <c r="H320" s="250">
        <v>44.700000000000003</v>
      </c>
      <c r="I320" s="251"/>
      <c r="J320" s="247"/>
      <c r="K320" s="247"/>
      <c r="L320" s="252"/>
      <c r="M320" s="253"/>
      <c r="N320" s="254"/>
      <c r="O320" s="254"/>
      <c r="P320" s="254"/>
      <c r="Q320" s="254"/>
      <c r="R320" s="254"/>
      <c r="S320" s="254"/>
      <c r="T320" s="25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6" t="s">
        <v>138</v>
      </c>
      <c r="AU320" s="256" t="s">
        <v>89</v>
      </c>
      <c r="AV320" s="14" t="s">
        <v>140</v>
      </c>
      <c r="AW320" s="14" t="s">
        <v>36</v>
      </c>
      <c r="AX320" s="14" t="s">
        <v>87</v>
      </c>
      <c r="AY320" s="256" t="s">
        <v>123</v>
      </c>
    </row>
    <row r="321" s="2" customFormat="1" ht="16.5" customHeight="1">
      <c r="A321" s="37"/>
      <c r="B321" s="38"/>
      <c r="C321" s="217" t="s">
        <v>618</v>
      </c>
      <c r="D321" s="217" t="s">
        <v>126</v>
      </c>
      <c r="E321" s="218" t="s">
        <v>619</v>
      </c>
      <c r="F321" s="219" t="s">
        <v>620</v>
      </c>
      <c r="G321" s="220" t="s">
        <v>229</v>
      </c>
      <c r="H321" s="221">
        <v>50.189999999999998</v>
      </c>
      <c r="I321" s="222"/>
      <c r="J321" s="223">
        <f>ROUND(I321*H321,2)</f>
        <v>0</v>
      </c>
      <c r="K321" s="219" t="s">
        <v>130</v>
      </c>
      <c r="L321" s="43"/>
      <c r="M321" s="224" t="s">
        <v>1</v>
      </c>
      <c r="N321" s="225" t="s">
        <v>44</v>
      </c>
      <c r="O321" s="90"/>
      <c r="P321" s="226">
        <f>O321*H321</f>
        <v>0</v>
      </c>
      <c r="Q321" s="226">
        <v>1.0000000000000001E-05</v>
      </c>
      <c r="R321" s="226">
        <f>Q321*H321</f>
        <v>0.0005019</v>
      </c>
      <c r="S321" s="226">
        <v>0</v>
      </c>
      <c r="T321" s="227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8" t="s">
        <v>236</v>
      </c>
      <c r="AT321" s="228" t="s">
        <v>126</v>
      </c>
      <c r="AU321" s="228" t="s">
        <v>89</v>
      </c>
      <c r="AY321" s="16" t="s">
        <v>123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6" t="s">
        <v>87</v>
      </c>
      <c r="BK321" s="229">
        <f>ROUND(I321*H321,2)</f>
        <v>0</v>
      </c>
      <c r="BL321" s="16" t="s">
        <v>236</v>
      </c>
      <c r="BM321" s="228" t="s">
        <v>621</v>
      </c>
    </row>
    <row r="322" s="13" customFormat="1">
      <c r="A322" s="13"/>
      <c r="B322" s="235"/>
      <c r="C322" s="236"/>
      <c r="D322" s="230" t="s">
        <v>138</v>
      </c>
      <c r="E322" s="237" t="s">
        <v>1</v>
      </c>
      <c r="F322" s="238" t="s">
        <v>231</v>
      </c>
      <c r="G322" s="236"/>
      <c r="H322" s="239">
        <v>38.890000000000001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5" t="s">
        <v>138</v>
      </c>
      <c r="AU322" s="245" t="s">
        <v>89</v>
      </c>
      <c r="AV322" s="13" t="s">
        <v>89</v>
      </c>
      <c r="AW322" s="13" t="s">
        <v>36</v>
      </c>
      <c r="AX322" s="13" t="s">
        <v>79</v>
      </c>
      <c r="AY322" s="245" t="s">
        <v>123</v>
      </c>
    </row>
    <row r="323" s="13" customFormat="1">
      <c r="A323" s="13"/>
      <c r="B323" s="235"/>
      <c r="C323" s="236"/>
      <c r="D323" s="230" t="s">
        <v>138</v>
      </c>
      <c r="E323" s="237" t="s">
        <v>1</v>
      </c>
      <c r="F323" s="238" t="s">
        <v>232</v>
      </c>
      <c r="G323" s="236"/>
      <c r="H323" s="239">
        <v>11.300000000000001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5" t="s">
        <v>138</v>
      </c>
      <c r="AU323" s="245" t="s">
        <v>89</v>
      </c>
      <c r="AV323" s="13" t="s">
        <v>89</v>
      </c>
      <c r="AW323" s="13" t="s">
        <v>36</v>
      </c>
      <c r="AX323" s="13" t="s">
        <v>79</v>
      </c>
      <c r="AY323" s="245" t="s">
        <v>123</v>
      </c>
    </row>
    <row r="324" s="14" customFormat="1">
      <c r="A324" s="14"/>
      <c r="B324" s="246"/>
      <c r="C324" s="247"/>
      <c r="D324" s="230" t="s">
        <v>138</v>
      </c>
      <c r="E324" s="248" t="s">
        <v>1</v>
      </c>
      <c r="F324" s="249" t="s">
        <v>139</v>
      </c>
      <c r="G324" s="247"/>
      <c r="H324" s="250">
        <v>50.189999999999998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6" t="s">
        <v>138</v>
      </c>
      <c r="AU324" s="256" t="s">
        <v>89</v>
      </c>
      <c r="AV324" s="14" t="s">
        <v>140</v>
      </c>
      <c r="AW324" s="14" t="s">
        <v>36</v>
      </c>
      <c r="AX324" s="14" t="s">
        <v>87</v>
      </c>
      <c r="AY324" s="256" t="s">
        <v>123</v>
      </c>
    </row>
    <row r="325" s="2" customFormat="1" ht="16.5" customHeight="1">
      <c r="A325" s="37"/>
      <c r="B325" s="38"/>
      <c r="C325" s="262" t="s">
        <v>622</v>
      </c>
      <c r="D325" s="262" t="s">
        <v>391</v>
      </c>
      <c r="E325" s="263" t="s">
        <v>623</v>
      </c>
      <c r="F325" s="264" t="s">
        <v>624</v>
      </c>
      <c r="G325" s="265" t="s">
        <v>229</v>
      </c>
      <c r="H325" s="266">
        <v>55.209000000000003</v>
      </c>
      <c r="I325" s="267"/>
      <c r="J325" s="268">
        <f>ROUND(I325*H325,2)</f>
        <v>0</v>
      </c>
      <c r="K325" s="264" t="s">
        <v>1</v>
      </c>
      <c r="L325" s="269"/>
      <c r="M325" s="270" t="s">
        <v>1</v>
      </c>
      <c r="N325" s="271" t="s">
        <v>44</v>
      </c>
      <c r="O325" s="90"/>
      <c r="P325" s="226">
        <f>O325*H325</f>
        <v>0</v>
      </c>
      <c r="Q325" s="226">
        <v>0.00027999999999999998</v>
      </c>
      <c r="R325" s="226">
        <f>Q325*H325</f>
        <v>0.01545852</v>
      </c>
      <c r="S325" s="226">
        <v>0</v>
      </c>
      <c r="T325" s="22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8" t="s">
        <v>338</v>
      </c>
      <c r="AT325" s="228" t="s">
        <v>391</v>
      </c>
      <c r="AU325" s="228" t="s">
        <v>89</v>
      </c>
      <c r="AY325" s="16" t="s">
        <v>123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6" t="s">
        <v>87</v>
      </c>
      <c r="BK325" s="229">
        <f>ROUND(I325*H325,2)</f>
        <v>0</v>
      </c>
      <c r="BL325" s="16" t="s">
        <v>236</v>
      </c>
      <c r="BM325" s="228" t="s">
        <v>625</v>
      </c>
    </row>
    <row r="326" s="13" customFormat="1">
      <c r="A326" s="13"/>
      <c r="B326" s="235"/>
      <c r="C326" s="236"/>
      <c r="D326" s="230" t="s">
        <v>138</v>
      </c>
      <c r="E326" s="236"/>
      <c r="F326" s="238" t="s">
        <v>626</v>
      </c>
      <c r="G326" s="236"/>
      <c r="H326" s="239">
        <v>55.209000000000003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5" t="s">
        <v>138</v>
      </c>
      <c r="AU326" s="245" t="s">
        <v>89</v>
      </c>
      <c r="AV326" s="13" t="s">
        <v>89</v>
      </c>
      <c r="AW326" s="13" t="s">
        <v>4</v>
      </c>
      <c r="AX326" s="13" t="s">
        <v>87</v>
      </c>
      <c r="AY326" s="245" t="s">
        <v>123</v>
      </c>
    </row>
    <row r="327" s="2" customFormat="1" ht="24.15" customHeight="1">
      <c r="A327" s="37"/>
      <c r="B327" s="38"/>
      <c r="C327" s="217" t="s">
        <v>627</v>
      </c>
      <c r="D327" s="217" t="s">
        <v>126</v>
      </c>
      <c r="E327" s="218" t="s">
        <v>628</v>
      </c>
      <c r="F327" s="219" t="s">
        <v>629</v>
      </c>
      <c r="G327" s="220" t="s">
        <v>336</v>
      </c>
      <c r="H327" s="261"/>
      <c r="I327" s="222"/>
      <c r="J327" s="223">
        <f>ROUND(I327*H327,2)</f>
        <v>0</v>
      </c>
      <c r="K327" s="219" t="s">
        <v>130</v>
      </c>
      <c r="L327" s="43"/>
      <c r="M327" s="224" t="s">
        <v>1</v>
      </c>
      <c r="N327" s="225" t="s">
        <v>44</v>
      </c>
      <c r="O327" s="90"/>
      <c r="P327" s="226">
        <f>O327*H327</f>
        <v>0</v>
      </c>
      <c r="Q327" s="226">
        <v>0</v>
      </c>
      <c r="R327" s="226">
        <f>Q327*H327</f>
        <v>0</v>
      </c>
      <c r="S327" s="226">
        <v>0</v>
      </c>
      <c r="T327" s="227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8" t="s">
        <v>236</v>
      </c>
      <c r="AT327" s="228" t="s">
        <v>126</v>
      </c>
      <c r="AU327" s="228" t="s">
        <v>89</v>
      </c>
      <c r="AY327" s="16" t="s">
        <v>123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6" t="s">
        <v>87</v>
      </c>
      <c r="BK327" s="229">
        <f>ROUND(I327*H327,2)</f>
        <v>0</v>
      </c>
      <c r="BL327" s="16" t="s">
        <v>236</v>
      </c>
      <c r="BM327" s="228" t="s">
        <v>630</v>
      </c>
    </row>
    <row r="328" s="2" customFormat="1" ht="24.15" customHeight="1">
      <c r="A328" s="37"/>
      <c r="B328" s="38"/>
      <c r="C328" s="217" t="s">
        <v>631</v>
      </c>
      <c r="D328" s="217" t="s">
        <v>126</v>
      </c>
      <c r="E328" s="218" t="s">
        <v>632</v>
      </c>
      <c r="F328" s="219" t="s">
        <v>633</v>
      </c>
      <c r="G328" s="220" t="s">
        <v>336</v>
      </c>
      <c r="H328" s="261"/>
      <c r="I328" s="222"/>
      <c r="J328" s="223">
        <f>ROUND(I328*H328,2)</f>
        <v>0</v>
      </c>
      <c r="K328" s="219" t="s">
        <v>130</v>
      </c>
      <c r="L328" s="43"/>
      <c r="M328" s="224" t="s">
        <v>1</v>
      </c>
      <c r="N328" s="225" t="s">
        <v>44</v>
      </c>
      <c r="O328" s="90"/>
      <c r="P328" s="226">
        <f>O328*H328</f>
        <v>0</v>
      </c>
      <c r="Q328" s="226">
        <v>0</v>
      </c>
      <c r="R328" s="226">
        <f>Q328*H328</f>
        <v>0</v>
      </c>
      <c r="S328" s="226">
        <v>0</v>
      </c>
      <c r="T328" s="227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28" t="s">
        <v>236</v>
      </c>
      <c r="AT328" s="228" t="s">
        <v>126</v>
      </c>
      <c r="AU328" s="228" t="s">
        <v>89</v>
      </c>
      <c r="AY328" s="16" t="s">
        <v>123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16" t="s">
        <v>87</v>
      </c>
      <c r="BK328" s="229">
        <f>ROUND(I328*H328,2)</f>
        <v>0</v>
      </c>
      <c r="BL328" s="16" t="s">
        <v>236</v>
      </c>
      <c r="BM328" s="228" t="s">
        <v>634</v>
      </c>
    </row>
    <row r="329" s="12" customFormat="1" ht="22.8" customHeight="1">
      <c r="A329" s="12"/>
      <c r="B329" s="201"/>
      <c r="C329" s="202"/>
      <c r="D329" s="203" t="s">
        <v>78</v>
      </c>
      <c r="E329" s="215" t="s">
        <v>635</v>
      </c>
      <c r="F329" s="215" t="s">
        <v>636</v>
      </c>
      <c r="G329" s="202"/>
      <c r="H329" s="202"/>
      <c r="I329" s="205"/>
      <c r="J329" s="216">
        <f>BK329</f>
        <v>0</v>
      </c>
      <c r="K329" s="202"/>
      <c r="L329" s="207"/>
      <c r="M329" s="208"/>
      <c r="N329" s="209"/>
      <c r="O329" s="209"/>
      <c r="P329" s="210">
        <f>SUM(P330:P344)</f>
        <v>0</v>
      </c>
      <c r="Q329" s="209"/>
      <c r="R329" s="210">
        <f>SUM(R330:R344)</f>
        <v>0.12770500000000001</v>
      </c>
      <c r="S329" s="209"/>
      <c r="T329" s="211">
        <f>SUM(T330:T344)</f>
        <v>0.103632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2" t="s">
        <v>89</v>
      </c>
      <c r="AT329" s="213" t="s">
        <v>78</v>
      </c>
      <c r="AU329" s="213" t="s">
        <v>87</v>
      </c>
      <c r="AY329" s="212" t="s">
        <v>123</v>
      </c>
      <c r="BK329" s="214">
        <f>SUM(BK330:BK344)</f>
        <v>0</v>
      </c>
    </row>
    <row r="330" s="2" customFormat="1" ht="16.5" customHeight="1">
      <c r="A330" s="37"/>
      <c r="B330" s="38"/>
      <c r="C330" s="217" t="s">
        <v>637</v>
      </c>
      <c r="D330" s="217" t="s">
        <v>126</v>
      </c>
      <c r="E330" s="218" t="s">
        <v>638</v>
      </c>
      <c r="F330" s="219" t="s">
        <v>639</v>
      </c>
      <c r="G330" s="220" t="s">
        <v>182</v>
      </c>
      <c r="H330" s="221">
        <v>3.8100000000000001</v>
      </c>
      <c r="I330" s="222"/>
      <c r="J330" s="223">
        <f>ROUND(I330*H330,2)</f>
        <v>0</v>
      </c>
      <c r="K330" s="219" t="s">
        <v>130</v>
      </c>
      <c r="L330" s="43"/>
      <c r="M330" s="224" t="s">
        <v>1</v>
      </c>
      <c r="N330" s="225" t="s">
        <v>44</v>
      </c>
      <c r="O330" s="90"/>
      <c r="P330" s="226">
        <f>O330*H330</f>
        <v>0</v>
      </c>
      <c r="Q330" s="226">
        <v>0.00029999999999999997</v>
      </c>
      <c r="R330" s="226">
        <f>Q330*H330</f>
        <v>0.0011429999999999999</v>
      </c>
      <c r="S330" s="226">
        <v>0</v>
      </c>
      <c r="T330" s="227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8" t="s">
        <v>236</v>
      </c>
      <c r="AT330" s="228" t="s">
        <v>126</v>
      </c>
      <c r="AU330" s="228" t="s">
        <v>89</v>
      </c>
      <c r="AY330" s="16" t="s">
        <v>123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6" t="s">
        <v>87</v>
      </c>
      <c r="BK330" s="229">
        <f>ROUND(I330*H330,2)</f>
        <v>0</v>
      </c>
      <c r="BL330" s="16" t="s">
        <v>236</v>
      </c>
      <c r="BM330" s="228" t="s">
        <v>640</v>
      </c>
    </row>
    <row r="331" s="13" customFormat="1">
      <c r="A331" s="13"/>
      <c r="B331" s="235"/>
      <c r="C331" s="236"/>
      <c r="D331" s="230" t="s">
        <v>138</v>
      </c>
      <c r="E331" s="237" t="s">
        <v>1</v>
      </c>
      <c r="F331" s="238" t="s">
        <v>641</v>
      </c>
      <c r="G331" s="236"/>
      <c r="H331" s="239">
        <v>3.8100000000000001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5" t="s">
        <v>138</v>
      </c>
      <c r="AU331" s="245" t="s">
        <v>89</v>
      </c>
      <c r="AV331" s="13" t="s">
        <v>89</v>
      </c>
      <c r="AW331" s="13" t="s">
        <v>36</v>
      </c>
      <c r="AX331" s="13" t="s">
        <v>87</v>
      </c>
      <c r="AY331" s="245" t="s">
        <v>123</v>
      </c>
    </row>
    <row r="332" s="2" customFormat="1" ht="24.15" customHeight="1">
      <c r="A332" s="37"/>
      <c r="B332" s="38"/>
      <c r="C332" s="217" t="s">
        <v>642</v>
      </c>
      <c r="D332" s="217" t="s">
        <v>126</v>
      </c>
      <c r="E332" s="218" t="s">
        <v>643</v>
      </c>
      <c r="F332" s="219" t="s">
        <v>644</v>
      </c>
      <c r="G332" s="220" t="s">
        <v>182</v>
      </c>
      <c r="H332" s="221">
        <v>3.8100000000000001</v>
      </c>
      <c r="I332" s="222"/>
      <c r="J332" s="223">
        <f>ROUND(I332*H332,2)</f>
        <v>0</v>
      </c>
      <c r="K332" s="219" t="s">
        <v>130</v>
      </c>
      <c r="L332" s="43"/>
      <c r="M332" s="224" t="s">
        <v>1</v>
      </c>
      <c r="N332" s="225" t="s">
        <v>44</v>
      </c>
      <c r="O332" s="90"/>
      <c r="P332" s="226">
        <f>O332*H332</f>
        <v>0</v>
      </c>
      <c r="Q332" s="226">
        <v>0</v>
      </c>
      <c r="R332" s="226">
        <f>Q332*H332</f>
        <v>0</v>
      </c>
      <c r="S332" s="226">
        <v>0.027199999999999998</v>
      </c>
      <c r="T332" s="227">
        <f>S332*H332</f>
        <v>0.103632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8" t="s">
        <v>236</v>
      </c>
      <c r="AT332" s="228" t="s">
        <v>126</v>
      </c>
      <c r="AU332" s="228" t="s">
        <v>89</v>
      </c>
      <c r="AY332" s="16" t="s">
        <v>123</v>
      </c>
      <c r="BE332" s="229">
        <f>IF(N332="základní",J332,0)</f>
        <v>0</v>
      </c>
      <c r="BF332" s="229">
        <f>IF(N332="snížená",J332,0)</f>
        <v>0</v>
      </c>
      <c r="BG332" s="229">
        <f>IF(N332="zákl. přenesená",J332,0)</f>
        <v>0</v>
      </c>
      <c r="BH332" s="229">
        <f>IF(N332="sníž. přenesená",J332,0)</f>
        <v>0</v>
      </c>
      <c r="BI332" s="229">
        <f>IF(N332="nulová",J332,0)</f>
        <v>0</v>
      </c>
      <c r="BJ332" s="16" t="s">
        <v>87</v>
      </c>
      <c r="BK332" s="229">
        <f>ROUND(I332*H332,2)</f>
        <v>0</v>
      </c>
      <c r="BL332" s="16" t="s">
        <v>236</v>
      </c>
      <c r="BM332" s="228" t="s">
        <v>645</v>
      </c>
    </row>
    <row r="333" s="13" customFormat="1">
      <c r="A333" s="13"/>
      <c r="B333" s="235"/>
      <c r="C333" s="236"/>
      <c r="D333" s="230" t="s">
        <v>138</v>
      </c>
      <c r="E333" s="237" t="s">
        <v>1</v>
      </c>
      <c r="F333" s="238" t="s">
        <v>646</v>
      </c>
      <c r="G333" s="236"/>
      <c r="H333" s="239">
        <v>3.8100000000000001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5" t="s">
        <v>138</v>
      </c>
      <c r="AU333" s="245" t="s">
        <v>89</v>
      </c>
      <c r="AV333" s="13" t="s">
        <v>89</v>
      </c>
      <c r="AW333" s="13" t="s">
        <v>36</v>
      </c>
      <c r="AX333" s="13" t="s">
        <v>87</v>
      </c>
      <c r="AY333" s="245" t="s">
        <v>123</v>
      </c>
    </row>
    <row r="334" s="2" customFormat="1" ht="37.8" customHeight="1">
      <c r="A334" s="37"/>
      <c r="B334" s="38"/>
      <c r="C334" s="217" t="s">
        <v>647</v>
      </c>
      <c r="D334" s="217" t="s">
        <v>126</v>
      </c>
      <c r="E334" s="218" t="s">
        <v>648</v>
      </c>
      <c r="F334" s="219" t="s">
        <v>649</v>
      </c>
      <c r="G334" s="220" t="s">
        <v>182</v>
      </c>
      <c r="H334" s="221">
        <v>3.8100000000000001</v>
      </c>
      <c r="I334" s="222"/>
      <c r="J334" s="223">
        <f>ROUND(I334*H334,2)</f>
        <v>0</v>
      </c>
      <c r="K334" s="219" t="s">
        <v>130</v>
      </c>
      <c r="L334" s="43"/>
      <c r="M334" s="224" t="s">
        <v>1</v>
      </c>
      <c r="N334" s="225" t="s">
        <v>44</v>
      </c>
      <c r="O334" s="90"/>
      <c r="P334" s="226">
        <f>O334*H334</f>
        <v>0</v>
      </c>
      <c r="Q334" s="226">
        <v>0.0089999999999999993</v>
      </c>
      <c r="R334" s="226">
        <f>Q334*H334</f>
        <v>0.034290000000000001</v>
      </c>
      <c r="S334" s="226">
        <v>0</v>
      </c>
      <c r="T334" s="22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8" t="s">
        <v>236</v>
      </c>
      <c r="AT334" s="228" t="s">
        <v>126</v>
      </c>
      <c r="AU334" s="228" t="s">
        <v>89</v>
      </c>
      <c r="AY334" s="16" t="s">
        <v>123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6" t="s">
        <v>87</v>
      </c>
      <c r="BK334" s="229">
        <f>ROUND(I334*H334,2)</f>
        <v>0</v>
      </c>
      <c r="BL334" s="16" t="s">
        <v>236</v>
      </c>
      <c r="BM334" s="228" t="s">
        <v>650</v>
      </c>
    </row>
    <row r="335" s="13" customFormat="1">
      <c r="A335" s="13"/>
      <c r="B335" s="235"/>
      <c r="C335" s="236"/>
      <c r="D335" s="230" t="s">
        <v>138</v>
      </c>
      <c r="E335" s="237" t="s">
        <v>1</v>
      </c>
      <c r="F335" s="238" t="s">
        <v>641</v>
      </c>
      <c r="G335" s="236"/>
      <c r="H335" s="239">
        <v>3.8100000000000001</v>
      </c>
      <c r="I335" s="240"/>
      <c r="J335" s="236"/>
      <c r="K335" s="236"/>
      <c r="L335" s="241"/>
      <c r="M335" s="242"/>
      <c r="N335" s="243"/>
      <c r="O335" s="243"/>
      <c r="P335" s="243"/>
      <c r="Q335" s="243"/>
      <c r="R335" s="243"/>
      <c r="S335" s="243"/>
      <c r="T335" s="24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5" t="s">
        <v>138</v>
      </c>
      <c r="AU335" s="245" t="s">
        <v>89</v>
      </c>
      <c r="AV335" s="13" t="s">
        <v>89</v>
      </c>
      <c r="AW335" s="13" t="s">
        <v>36</v>
      </c>
      <c r="AX335" s="13" t="s">
        <v>87</v>
      </c>
      <c r="AY335" s="245" t="s">
        <v>123</v>
      </c>
    </row>
    <row r="336" s="2" customFormat="1" ht="24.15" customHeight="1">
      <c r="A336" s="37"/>
      <c r="B336" s="38"/>
      <c r="C336" s="262" t="s">
        <v>651</v>
      </c>
      <c r="D336" s="262" t="s">
        <v>391</v>
      </c>
      <c r="E336" s="263" t="s">
        <v>652</v>
      </c>
      <c r="F336" s="264" t="s">
        <v>653</v>
      </c>
      <c r="G336" s="265" t="s">
        <v>182</v>
      </c>
      <c r="H336" s="266">
        <v>4.3819999999999997</v>
      </c>
      <c r="I336" s="267"/>
      <c r="J336" s="268">
        <f>ROUND(I336*H336,2)</f>
        <v>0</v>
      </c>
      <c r="K336" s="264" t="s">
        <v>130</v>
      </c>
      <c r="L336" s="269"/>
      <c r="M336" s="270" t="s">
        <v>1</v>
      </c>
      <c r="N336" s="271" t="s">
        <v>44</v>
      </c>
      <c r="O336" s="90"/>
      <c r="P336" s="226">
        <f>O336*H336</f>
        <v>0</v>
      </c>
      <c r="Q336" s="226">
        <v>0.02</v>
      </c>
      <c r="R336" s="226">
        <f>Q336*H336</f>
        <v>0.087639999999999996</v>
      </c>
      <c r="S336" s="226">
        <v>0</v>
      </c>
      <c r="T336" s="227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28" t="s">
        <v>338</v>
      </c>
      <c r="AT336" s="228" t="s">
        <v>391</v>
      </c>
      <c r="AU336" s="228" t="s">
        <v>89</v>
      </c>
      <c r="AY336" s="16" t="s">
        <v>123</v>
      </c>
      <c r="BE336" s="229">
        <f>IF(N336="základní",J336,0)</f>
        <v>0</v>
      </c>
      <c r="BF336" s="229">
        <f>IF(N336="snížená",J336,0)</f>
        <v>0</v>
      </c>
      <c r="BG336" s="229">
        <f>IF(N336="zákl. přenesená",J336,0)</f>
        <v>0</v>
      </c>
      <c r="BH336" s="229">
        <f>IF(N336="sníž. přenesená",J336,0)</f>
        <v>0</v>
      </c>
      <c r="BI336" s="229">
        <f>IF(N336="nulová",J336,0)</f>
        <v>0</v>
      </c>
      <c r="BJ336" s="16" t="s">
        <v>87</v>
      </c>
      <c r="BK336" s="229">
        <f>ROUND(I336*H336,2)</f>
        <v>0</v>
      </c>
      <c r="BL336" s="16" t="s">
        <v>236</v>
      </c>
      <c r="BM336" s="228" t="s">
        <v>654</v>
      </c>
    </row>
    <row r="337" s="13" customFormat="1">
      <c r="A337" s="13"/>
      <c r="B337" s="235"/>
      <c r="C337" s="236"/>
      <c r="D337" s="230" t="s">
        <v>138</v>
      </c>
      <c r="E337" s="236"/>
      <c r="F337" s="238" t="s">
        <v>655</v>
      </c>
      <c r="G337" s="236"/>
      <c r="H337" s="239">
        <v>4.3819999999999997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5" t="s">
        <v>138</v>
      </c>
      <c r="AU337" s="245" t="s">
        <v>89</v>
      </c>
      <c r="AV337" s="13" t="s">
        <v>89</v>
      </c>
      <c r="AW337" s="13" t="s">
        <v>4</v>
      </c>
      <c r="AX337" s="13" t="s">
        <v>87</v>
      </c>
      <c r="AY337" s="245" t="s">
        <v>123</v>
      </c>
    </row>
    <row r="338" s="2" customFormat="1" ht="24.15" customHeight="1">
      <c r="A338" s="37"/>
      <c r="B338" s="38"/>
      <c r="C338" s="217" t="s">
        <v>656</v>
      </c>
      <c r="D338" s="217" t="s">
        <v>126</v>
      </c>
      <c r="E338" s="218" t="s">
        <v>657</v>
      </c>
      <c r="F338" s="219" t="s">
        <v>658</v>
      </c>
      <c r="G338" s="220" t="s">
        <v>182</v>
      </c>
      <c r="H338" s="221">
        <v>0.40000000000000002</v>
      </c>
      <c r="I338" s="222"/>
      <c r="J338" s="223">
        <f>ROUND(I338*H338,2)</f>
        <v>0</v>
      </c>
      <c r="K338" s="219" t="s">
        <v>130</v>
      </c>
      <c r="L338" s="43"/>
      <c r="M338" s="224" t="s">
        <v>1</v>
      </c>
      <c r="N338" s="225" t="s">
        <v>44</v>
      </c>
      <c r="O338" s="90"/>
      <c r="P338" s="226">
        <f>O338*H338</f>
        <v>0</v>
      </c>
      <c r="Q338" s="226">
        <v>0.00058</v>
      </c>
      <c r="R338" s="226">
        <f>Q338*H338</f>
        <v>0.000232</v>
      </c>
      <c r="S338" s="226">
        <v>0</v>
      </c>
      <c r="T338" s="227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8" t="s">
        <v>236</v>
      </c>
      <c r="AT338" s="228" t="s">
        <v>126</v>
      </c>
      <c r="AU338" s="228" t="s">
        <v>89</v>
      </c>
      <c r="AY338" s="16" t="s">
        <v>123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6" t="s">
        <v>87</v>
      </c>
      <c r="BK338" s="229">
        <f>ROUND(I338*H338,2)</f>
        <v>0</v>
      </c>
      <c r="BL338" s="16" t="s">
        <v>236</v>
      </c>
      <c r="BM338" s="228" t="s">
        <v>659</v>
      </c>
    </row>
    <row r="339" s="13" customFormat="1">
      <c r="A339" s="13"/>
      <c r="B339" s="235"/>
      <c r="C339" s="236"/>
      <c r="D339" s="230" t="s">
        <v>138</v>
      </c>
      <c r="E339" s="237" t="s">
        <v>1</v>
      </c>
      <c r="F339" s="238" t="s">
        <v>660</v>
      </c>
      <c r="G339" s="236"/>
      <c r="H339" s="239">
        <v>0.40000000000000002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5" t="s">
        <v>138</v>
      </c>
      <c r="AU339" s="245" t="s">
        <v>89</v>
      </c>
      <c r="AV339" s="13" t="s">
        <v>89</v>
      </c>
      <c r="AW339" s="13" t="s">
        <v>36</v>
      </c>
      <c r="AX339" s="13" t="s">
        <v>87</v>
      </c>
      <c r="AY339" s="245" t="s">
        <v>123</v>
      </c>
    </row>
    <row r="340" s="2" customFormat="1" ht="21.75" customHeight="1">
      <c r="A340" s="37"/>
      <c r="B340" s="38"/>
      <c r="C340" s="262" t="s">
        <v>661</v>
      </c>
      <c r="D340" s="262" t="s">
        <v>391</v>
      </c>
      <c r="E340" s="263" t="s">
        <v>662</v>
      </c>
      <c r="F340" s="264" t="s">
        <v>663</v>
      </c>
      <c r="G340" s="265" t="s">
        <v>182</v>
      </c>
      <c r="H340" s="266">
        <v>0.44</v>
      </c>
      <c r="I340" s="267"/>
      <c r="J340" s="268">
        <f>ROUND(I340*H340,2)</f>
        <v>0</v>
      </c>
      <c r="K340" s="264" t="s">
        <v>1</v>
      </c>
      <c r="L340" s="269"/>
      <c r="M340" s="270" t="s">
        <v>1</v>
      </c>
      <c r="N340" s="271" t="s">
        <v>44</v>
      </c>
      <c r="O340" s="90"/>
      <c r="P340" s="226">
        <f>O340*H340</f>
        <v>0</v>
      </c>
      <c r="Q340" s="226">
        <v>0.01</v>
      </c>
      <c r="R340" s="226">
        <f>Q340*H340</f>
        <v>0.0044000000000000003</v>
      </c>
      <c r="S340" s="226">
        <v>0</v>
      </c>
      <c r="T340" s="22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8" t="s">
        <v>338</v>
      </c>
      <c r="AT340" s="228" t="s">
        <v>391</v>
      </c>
      <c r="AU340" s="228" t="s">
        <v>89</v>
      </c>
      <c r="AY340" s="16" t="s">
        <v>123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6" t="s">
        <v>87</v>
      </c>
      <c r="BK340" s="229">
        <f>ROUND(I340*H340,2)</f>
        <v>0</v>
      </c>
      <c r="BL340" s="16" t="s">
        <v>236</v>
      </c>
      <c r="BM340" s="228" t="s">
        <v>664</v>
      </c>
    </row>
    <row r="341" s="13" customFormat="1">
      <c r="A341" s="13"/>
      <c r="B341" s="235"/>
      <c r="C341" s="236"/>
      <c r="D341" s="230" t="s">
        <v>138</v>
      </c>
      <c r="E341" s="237" t="s">
        <v>1</v>
      </c>
      <c r="F341" s="238" t="s">
        <v>665</v>
      </c>
      <c r="G341" s="236"/>
      <c r="H341" s="239">
        <v>0.40000000000000002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5" t="s">
        <v>138</v>
      </c>
      <c r="AU341" s="245" t="s">
        <v>89</v>
      </c>
      <c r="AV341" s="13" t="s">
        <v>89</v>
      </c>
      <c r="AW341" s="13" t="s">
        <v>36</v>
      </c>
      <c r="AX341" s="13" t="s">
        <v>87</v>
      </c>
      <c r="AY341" s="245" t="s">
        <v>123</v>
      </c>
    </row>
    <row r="342" s="13" customFormat="1">
      <c r="A342" s="13"/>
      <c r="B342" s="235"/>
      <c r="C342" s="236"/>
      <c r="D342" s="230" t="s">
        <v>138</v>
      </c>
      <c r="E342" s="236"/>
      <c r="F342" s="238" t="s">
        <v>666</v>
      </c>
      <c r="G342" s="236"/>
      <c r="H342" s="239">
        <v>0.44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5" t="s">
        <v>138</v>
      </c>
      <c r="AU342" s="245" t="s">
        <v>89</v>
      </c>
      <c r="AV342" s="13" t="s">
        <v>89</v>
      </c>
      <c r="AW342" s="13" t="s">
        <v>4</v>
      </c>
      <c r="AX342" s="13" t="s">
        <v>87</v>
      </c>
      <c r="AY342" s="245" t="s">
        <v>123</v>
      </c>
    </row>
    <row r="343" s="2" customFormat="1" ht="24.15" customHeight="1">
      <c r="A343" s="37"/>
      <c r="B343" s="38"/>
      <c r="C343" s="217" t="s">
        <v>667</v>
      </c>
      <c r="D343" s="217" t="s">
        <v>126</v>
      </c>
      <c r="E343" s="218" t="s">
        <v>668</v>
      </c>
      <c r="F343" s="219" t="s">
        <v>669</v>
      </c>
      <c r="G343" s="220" t="s">
        <v>336</v>
      </c>
      <c r="H343" s="261"/>
      <c r="I343" s="222"/>
      <c r="J343" s="223">
        <f>ROUND(I343*H343,2)</f>
        <v>0</v>
      </c>
      <c r="K343" s="219" t="s">
        <v>130</v>
      </c>
      <c r="L343" s="43"/>
      <c r="M343" s="224" t="s">
        <v>1</v>
      </c>
      <c r="N343" s="225" t="s">
        <v>44</v>
      </c>
      <c r="O343" s="90"/>
      <c r="P343" s="226">
        <f>O343*H343</f>
        <v>0</v>
      </c>
      <c r="Q343" s="226">
        <v>0</v>
      </c>
      <c r="R343" s="226">
        <f>Q343*H343</f>
        <v>0</v>
      </c>
      <c r="S343" s="226">
        <v>0</v>
      </c>
      <c r="T343" s="227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28" t="s">
        <v>236</v>
      </c>
      <c r="AT343" s="228" t="s">
        <v>126</v>
      </c>
      <c r="AU343" s="228" t="s">
        <v>89</v>
      </c>
      <c r="AY343" s="16" t="s">
        <v>123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6" t="s">
        <v>87</v>
      </c>
      <c r="BK343" s="229">
        <f>ROUND(I343*H343,2)</f>
        <v>0</v>
      </c>
      <c r="BL343" s="16" t="s">
        <v>236</v>
      </c>
      <c r="BM343" s="228" t="s">
        <v>670</v>
      </c>
    </row>
    <row r="344" s="2" customFormat="1" ht="24.15" customHeight="1">
      <c r="A344" s="37"/>
      <c r="B344" s="38"/>
      <c r="C344" s="217" t="s">
        <v>671</v>
      </c>
      <c r="D344" s="217" t="s">
        <v>126</v>
      </c>
      <c r="E344" s="218" t="s">
        <v>672</v>
      </c>
      <c r="F344" s="219" t="s">
        <v>673</v>
      </c>
      <c r="G344" s="220" t="s">
        <v>336</v>
      </c>
      <c r="H344" s="261"/>
      <c r="I344" s="222"/>
      <c r="J344" s="223">
        <f>ROUND(I344*H344,2)</f>
        <v>0</v>
      </c>
      <c r="K344" s="219" t="s">
        <v>130</v>
      </c>
      <c r="L344" s="43"/>
      <c r="M344" s="224" t="s">
        <v>1</v>
      </c>
      <c r="N344" s="225" t="s">
        <v>44</v>
      </c>
      <c r="O344" s="90"/>
      <c r="P344" s="226">
        <f>O344*H344</f>
        <v>0</v>
      </c>
      <c r="Q344" s="226">
        <v>0</v>
      </c>
      <c r="R344" s="226">
        <f>Q344*H344</f>
        <v>0</v>
      </c>
      <c r="S344" s="226">
        <v>0</v>
      </c>
      <c r="T344" s="227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28" t="s">
        <v>236</v>
      </c>
      <c r="AT344" s="228" t="s">
        <v>126</v>
      </c>
      <c r="AU344" s="228" t="s">
        <v>89</v>
      </c>
      <c r="AY344" s="16" t="s">
        <v>123</v>
      </c>
      <c r="BE344" s="229">
        <f>IF(N344="základní",J344,0)</f>
        <v>0</v>
      </c>
      <c r="BF344" s="229">
        <f>IF(N344="snížená",J344,0)</f>
        <v>0</v>
      </c>
      <c r="BG344" s="229">
        <f>IF(N344="zákl. přenesená",J344,0)</f>
        <v>0</v>
      </c>
      <c r="BH344" s="229">
        <f>IF(N344="sníž. přenesená",J344,0)</f>
        <v>0</v>
      </c>
      <c r="BI344" s="229">
        <f>IF(N344="nulová",J344,0)</f>
        <v>0</v>
      </c>
      <c r="BJ344" s="16" t="s">
        <v>87</v>
      </c>
      <c r="BK344" s="229">
        <f>ROUND(I344*H344,2)</f>
        <v>0</v>
      </c>
      <c r="BL344" s="16" t="s">
        <v>236</v>
      </c>
      <c r="BM344" s="228" t="s">
        <v>674</v>
      </c>
    </row>
    <row r="345" s="12" customFormat="1" ht="22.8" customHeight="1">
      <c r="A345" s="12"/>
      <c r="B345" s="201"/>
      <c r="C345" s="202"/>
      <c r="D345" s="203" t="s">
        <v>78</v>
      </c>
      <c r="E345" s="215" t="s">
        <v>675</v>
      </c>
      <c r="F345" s="215" t="s">
        <v>676</v>
      </c>
      <c r="G345" s="202"/>
      <c r="H345" s="202"/>
      <c r="I345" s="205"/>
      <c r="J345" s="216">
        <f>BK345</f>
        <v>0</v>
      </c>
      <c r="K345" s="202"/>
      <c r="L345" s="207"/>
      <c r="M345" s="208"/>
      <c r="N345" s="209"/>
      <c r="O345" s="209"/>
      <c r="P345" s="210">
        <f>SUM(P346:P361)</f>
        <v>0</v>
      </c>
      <c r="Q345" s="209"/>
      <c r="R345" s="210">
        <f>SUM(R346:R361)</f>
        <v>0.010069439999999999</v>
      </c>
      <c r="S345" s="209"/>
      <c r="T345" s="211">
        <f>SUM(T346:T361)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2" t="s">
        <v>89</v>
      </c>
      <c r="AT345" s="213" t="s">
        <v>78</v>
      </c>
      <c r="AU345" s="213" t="s">
        <v>87</v>
      </c>
      <c r="AY345" s="212" t="s">
        <v>123</v>
      </c>
      <c r="BK345" s="214">
        <f>SUM(BK346:BK361)</f>
        <v>0</v>
      </c>
    </row>
    <row r="346" s="2" customFormat="1" ht="16.5" customHeight="1">
      <c r="A346" s="37"/>
      <c r="B346" s="38"/>
      <c r="C346" s="217" t="s">
        <v>677</v>
      </c>
      <c r="D346" s="217" t="s">
        <v>126</v>
      </c>
      <c r="E346" s="218" t="s">
        <v>678</v>
      </c>
      <c r="F346" s="219" t="s">
        <v>679</v>
      </c>
      <c r="G346" s="220" t="s">
        <v>182</v>
      </c>
      <c r="H346" s="221">
        <v>20.968</v>
      </c>
      <c r="I346" s="222"/>
      <c r="J346" s="223">
        <f>ROUND(I346*H346,2)</f>
        <v>0</v>
      </c>
      <c r="K346" s="219" t="s">
        <v>130</v>
      </c>
      <c r="L346" s="43"/>
      <c r="M346" s="224" t="s">
        <v>1</v>
      </c>
      <c r="N346" s="225" t="s">
        <v>44</v>
      </c>
      <c r="O346" s="90"/>
      <c r="P346" s="226">
        <f>O346*H346</f>
        <v>0</v>
      </c>
      <c r="Q346" s="226">
        <v>6.9999999999999994E-05</v>
      </c>
      <c r="R346" s="226">
        <f>Q346*H346</f>
        <v>0.0014677599999999998</v>
      </c>
      <c r="S346" s="226">
        <v>0</v>
      </c>
      <c r="T346" s="227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28" t="s">
        <v>140</v>
      </c>
      <c r="AT346" s="228" t="s">
        <v>126</v>
      </c>
      <c r="AU346" s="228" t="s">
        <v>89</v>
      </c>
      <c r="AY346" s="16" t="s">
        <v>123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6" t="s">
        <v>87</v>
      </c>
      <c r="BK346" s="229">
        <f>ROUND(I346*H346,2)</f>
        <v>0</v>
      </c>
      <c r="BL346" s="16" t="s">
        <v>140</v>
      </c>
      <c r="BM346" s="228" t="s">
        <v>680</v>
      </c>
    </row>
    <row r="347" s="13" customFormat="1">
      <c r="A347" s="13"/>
      <c r="B347" s="235"/>
      <c r="C347" s="236"/>
      <c r="D347" s="230" t="s">
        <v>138</v>
      </c>
      <c r="E347" s="237" t="s">
        <v>1</v>
      </c>
      <c r="F347" s="238" t="s">
        <v>681</v>
      </c>
      <c r="G347" s="236"/>
      <c r="H347" s="239">
        <v>16.088000000000001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5" t="s">
        <v>138</v>
      </c>
      <c r="AU347" s="245" t="s">
        <v>89</v>
      </c>
      <c r="AV347" s="13" t="s">
        <v>89</v>
      </c>
      <c r="AW347" s="13" t="s">
        <v>36</v>
      </c>
      <c r="AX347" s="13" t="s">
        <v>79</v>
      </c>
      <c r="AY347" s="245" t="s">
        <v>123</v>
      </c>
    </row>
    <row r="348" s="13" customFormat="1">
      <c r="A348" s="13"/>
      <c r="B348" s="235"/>
      <c r="C348" s="236"/>
      <c r="D348" s="230" t="s">
        <v>138</v>
      </c>
      <c r="E348" s="237" t="s">
        <v>1</v>
      </c>
      <c r="F348" s="238" t="s">
        <v>682</v>
      </c>
      <c r="G348" s="236"/>
      <c r="H348" s="239">
        <v>4.8799999999999999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5" t="s">
        <v>138</v>
      </c>
      <c r="AU348" s="245" t="s">
        <v>89</v>
      </c>
      <c r="AV348" s="13" t="s">
        <v>89</v>
      </c>
      <c r="AW348" s="13" t="s">
        <v>36</v>
      </c>
      <c r="AX348" s="13" t="s">
        <v>79</v>
      </c>
      <c r="AY348" s="245" t="s">
        <v>123</v>
      </c>
    </row>
    <row r="349" s="14" customFormat="1">
      <c r="A349" s="14"/>
      <c r="B349" s="246"/>
      <c r="C349" s="247"/>
      <c r="D349" s="230" t="s">
        <v>138</v>
      </c>
      <c r="E349" s="248" t="s">
        <v>1</v>
      </c>
      <c r="F349" s="249" t="s">
        <v>139</v>
      </c>
      <c r="G349" s="247"/>
      <c r="H349" s="250">
        <v>20.968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6" t="s">
        <v>138</v>
      </c>
      <c r="AU349" s="256" t="s">
        <v>89</v>
      </c>
      <c r="AV349" s="14" t="s">
        <v>140</v>
      </c>
      <c r="AW349" s="14" t="s">
        <v>36</v>
      </c>
      <c r="AX349" s="14" t="s">
        <v>87</v>
      </c>
      <c r="AY349" s="256" t="s">
        <v>123</v>
      </c>
    </row>
    <row r="350" s="2" customFormat="1" ht="24.15" customHeight="1">
      <c r="A350" s="37"/>
      <c r="B350" s="38"/>
      <c r="C350" s="217" t="s">
        <v>683</v>
      </c>
      <c r="D350" s="217" t="s">
        <v>126</v>
      </c>
      <c r="E350" s="218" t="s">
        <v>684</v>
      </c>
      <c r="F350" s="219" t="s">
        <v>685</v>
      </c>
      <c r="G350" s="220" t="s">
        <v>182</v>
      </c>
      <c r="H350" s="221">
        <v>20.968</v>
      </c>
      <c r="I350" s="222"/>
      <c r="J350" s="223">
        <f>ROUND(I350*H350,2)</f>
        <v>0</v>
      </c>
      <c r="K350" s="219" t="s">
        <v>130</v>
      </c>
      <c r="L350" s="43"/>
      <c r="M350" s="224" t="s">
        <v>1</v>
      </c>
      <c r="N350" s="225" t="s">
        <v>44</v>
      </c>
      <c r="O350" s="90"/>
      <c r="P350" s="226">
        <f>O350*H350</f>
        <v>0</v>
      </c>
      <c r="Q350" s="226">
        <v>0.00013999999999999999</v>
      </c>
      <c r="R350" s="226">
        <f>Q350*H350</f>
        <v>0.0029355199999999996</v>
      </c>
      <c r="S350" s="226">
        <v>0</v>
      </c>
      <c r="T350" s="227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28" t="s">
        <v>236</v>
      </c>
      <c r="AT350" s="228" t="s">
        <v>126</v>
      </c>
      <c r="AU350" s="228" t="s">
        <v>89</v>
      </c>
      <c r="AY350" s="16" t="s">
        <v>123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16" t="s">
        <v>87</v>
      </c>
      <c r="BK350" s="229">
        <f>ROUND(I350*H350,2)</f>
        <v>0</v>
      </c>
      <c r="BL350" s="16" t="s">
        <v>236</v>
      </c>
      <c r="BM350" s="228" t="s">
        <v>686</v>
      </c>
    </row>
    <row r="351" s="13" customFormat="1">
      <c r="A351" s="13"/>
      <c r="B351" s="235"/>
      <c r="C351" s="236"/>
      <c r="D351" s="230" t="s">
        <v>138</v>
      </c>
      <c r="E351" s="237" t="s">
        <v>1</v>
      </c>
      <c r="F351" s="238" t="s">
        <v>681</v>
      </c>
      <c r="G351" s="236"/>
      <c r="H351" s="239">
        <v>16.088000000000001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5" t="s">
        <v>138</v>
      </c>
      <c r="AU351" s="245" t="s">
        <v>89</v>
      </c>
      <c r="AV351" s="13" t="s">
        <v>89</v>
      </c>
      <c r="AW351" s="13" t="s">
        <v>36</v>
      </c>
      <c r="AX351" s="13" t="s">
        <v>79</v>
      </c>
      <c r="AY351" s="245" t="s">
        <v>123</v>
      </c>
    </row>
    <row r="352" s="13" customFormat="1">
      <c r="A352" s="13"/>
      <c r="B352" s="235"/>
      <c r="C352" s="236"/>
      <c r="D352" s="230" t="s">
        <v>138</v>
      </c>
      <c r="E352" s="237" t="s">
        <v>1</v>
      </c>
      <c r="F352" s="238" t="s">
        <v>682</v>
      </c>
      <c r="G352" s="236"/>
      <c r="H352" s="239">
        <v>4.8799999999999999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5" t="s">
        <v>138</v>
      </c>
      <c r="AU352" s="245" t="s">
        <v>89</v>
      </c>
      <c r="AV352" s="13" t="s">
        <v>89</v>
      </c>
      <c r="AW352" s="13" t="s">
        <v>36</v>
      </c>
      <c r="AX352" s="13" t="s">
        <v>79</v>
      </c>
      <c r="AY352" s="245" t="s">
        <v>123</v>
      </c>
    </row>
    <row r="353" s="14" customFormat="1">
      <c r="A353" s="14"/>
      <c r="B353" s="246"/>
      <c r="C353" s="247"/>
      <c r="D353" s="230" t="s">
        <v>138</v>
      </c>
      <c r="E353" s="248" t="s">
        <v>1</v>
      </c>
      <c r="F353" s="249" t="s">
        <v>139</v>
      </c>
      <c r="G353" s="247"/>
      <c r="H353" s="250">
        <v>20.968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6" t="s">
        <v>138</v>
      </c>
      <c r="AU353" s="256" t="s">
        <v>89</v>
      </c>
      <c r="AV353" s="14" t="s">
        <v>140</v>
      </c>
      <c r="AW353" s="14" t="s">
        <v>36</v>
      </c>
      <c r="AX353" s="14" t="s">
        <v>87</v>
      </c>
      <c r="AY353" s="256" t="s">
        <v>123</v>
      </c>
    </row>
    <row r="354" s="2" customFormat="1" ht="24.15" customHeight="1">
      <c r="A354" s="37"/>
      <c r="B354" s="38"/>
      <c r="C354" s="217" t="s">
        <v>687</v>
      </c>
      <c r="D354" s="217" t="s">
        <v>126</v>
      </c>
      <c r="E354" s="218" t="s">
        <v>688</v>
      </c>
      <c r="F354" s="219" t="s">
        <v>689</v>
      </c>
      <c r="G354" s="220" t="s">
        <v>182</v>
      </c>
      <c r="H354" s="221">
        <v>20.968</v>
      </c>
      <c r="I354" s="222"/>
      <c r="J354" s="223">
        <f>ROUND(I354*H354,2)</f>
        <v>0</v>
      </c>
      <c r="K354" s="219" t="s">
        <v>130</v>
      </c>
      <c r="L354" s="43"/>
      <c r="M354" s="224" t="s">
        <v>1</v>
      </c>
      <c r="N354" s="225" t="s">
        <v>44</v>
      </c>
      <c r="O354" s="90"/>
      <c r="P354" s="226">
        <f>O354*H354</f>
        <v>0</v>
      </c>
      <c r="Q354" s="226">
        <v>0.00012</v>
      </c>
      <c r="R354" s="226">
        <f>Q354*H354</f>
        <v>0.0025161599999999999</v>
      </c>
      <c r="S354" s="226">
        <v>0</v>
      </c>
      <c r="T354" s="227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28" t="s">
        <v>236</v>
      </c>
      <c r="AT354" s="228" t="s">
        <v>126</v>
      </c>
      <c r="AU354" s="228" t="s">
        <v>89</v>
      </c>
      <c r="AY354" s="16" t="s">
        <v>123</v>
      </c>
      <c r="BE354" s="229">
        <f>IF(N354="základní",J354,0)</f>
        <v>0</v>
      </c>
      <c r="BF354" s="229">
        <f>IF(N354="snížená",J354,0)</f>
        <v>0</v>
      </c>
      <c r="BG354" s="229">
        <f>IF(N354="zákl. přenesená",J354,0)</f>
        <v>0</v>
      </c>
      <c r="BH354" s="229">
        <f>IF(N354="sníž. přenesená",J354,0)</f>
        <v>0</v>
      </c>
      <c r="BI354" s="229">
        <f>IF(N354="nulová",J354,0)</f>
        <v>0</v>
      </c>
      <c r="BJ354" s="16" t="s">
        <v>87</v>
      </c>
      <c r="BK354" s="229">
        <f>ROUND(I354*H354,2)</f>
        <v>0</v>
      </c>
      <c r="BL354" s="16" t="s">
        <v>236</v>
      </c>
      <c r="BM354" s="228" t="s">
        <v>690</v>
      </c>
    </row>
    <row r="355" s="13" customFormat="1">
      <c r="A355" s="13"/>
      <c r="B355" s="235"/>
      <c r="C355" s="236"/>
      <c r="D355" s="230" t="s">
        <v>138</v>
      </c>
      <c r="E355" s="237" t="s">
        <v>1</v>
      </c>
      <c r="F355" s="238" t="s">
        <v>681</v>
      </c>
      <c r="G355" s="236"/>
      <c r="H355" s="239">
        <v>16.088000000000001</v>
      </c>
      <c r="I355" s="240"/>
      <c r="J355" s="236"/>
      <c r="K355" s="236"/>
      <c r="L355" s="241"/>
      <c r="M355" s="242"/>
      <c r="N355" s="243"/>
      <c r="O355" s="243"/>
      <c r="P355" s="243"/>
      <c r="Q355" s="243"/>
      <c r="R355" s="243"/>
      <c r="S355" s="243"/>
      <c r="T355" s="24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5" t="s">
        <v>138</v>
      </c>
      <c r="AU355" s="245" t="s">
        <v>89</v>
      </c>
      <c r="AV355" s="13" t="s">
        <v>89</v>
      </c>
      <c r="AW355" s="13" t="s">
        <v>36</v>
      </c>
      <c r="AX355" s="13" t="s">
        <v>79</v>
      </c>
      <c r="AY355" s="245" t="s">
        <v>123</v>
      </c>
    </row>
    <row r="356" s="13" customFormat="1">
      <c r="A356" s="13"/>
      <c r="B356" s="235"/>
      <c r="C356" s="236"/>
      <c r="D356" s="230" t="s">
        <v>138</v>
      </c>
      <c r="E356" s="237" t="s">
        <v>1</v>
      </c>
      <c r="F356" s="238" t="s">
        <v>682</v>
      </c>
      <c r="G356" s="236"/>
      <c r="H356" s="239">
        <v>4.8799999999999999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5" t="s">
        <v>138</v>
      </c>
      <c r="AU356" s="245" t="s">
        <v>89</v>
      </c>
      <c r="AV356" s="13" t="s">
        <v>89</v>
      </c>
      <c r="AW356" s="13" t="s">
        <v>36</v>
      </c>
      <c r="AX356" s="13" t="s">
        <v>79</v>
      </c>
      <c r="AY356" s="245" t="s">
        <v>123</v>
      </c>
    </row>
    <row r="357" s="14" customFormat="1">
      <c r="A357" s="14"/>
      <c r="B357" s="246"/>
      <c r="C357" s="247"/>
      <c r="D357" s="230" t="s">
        <v>138</v>
      </c>
      <c r="E357" s="248" t="s">
        <v>1</v>
      </c>
      <c r="F357" s="249" t="s">
        <v>139</v>
      </c>
      <c r="G357" s="247"/>
      <c r="H357" s="250">
        <v>20.968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6" t="s">
        <v>138</v>
      </c>
      <c r="AU357" s="256" t="s">
        <v>89</v>
      </c>
      <c r="AV357" s="14" t="s">
        <v>140</v>
      </c>
      <c r="AW357" s="14" t="s">
        <v>36</v>
      </c>
      <c r="AX357" s="14" t="s">
        <v>87</v>
      </c>
      <c r="AY357" s="256" t="s">
        <v>123</v>
      </c>
    </row>
    <row r="358" s="2" customFormat="1" ht="24.15" customHeight="1">
      <c r="A358" s="37"/>
      <c r="B358" s="38"/>
      <c r="C358" s="217" t="s">
        <v>691</v>
      </c>
      <c r="D358" s="217" t="s">
        <v>126</v>
      </c>
      <c r="E358" s="218" t="s">
        <v>692</v>
      </c>
      <c r="F358" s="219" t="s">
        <v>693</v>
      </c>
      <c r="G358" s="220" t="s">
        <v>182</v>
      </c>
      <c r="H358" s="221">
        <v>4.5</v>
      </c>
      <c r="I358" s="222"/>
      <c r="J358" s="223">
        <f>ROUND(I358*H358,2)</f>
        <v>0</v>
      </c>
      <c r="K358" s="219" t="s">
        <v>130</v>
      </c>
      <c r="L358" s="43"/>
      <c r="M358" s="224" t="s">
        <v>1</v>
      </c>
      <c r="N358" s="225" t="s">
        <v>44</v>
      </c>
      <c r="O358" s="90"/>
      <c r="P358" s="226">
        <f>O358*H358</f>
        <v>0</v>
      </c>
      <c r="Q358" s="226">
        <v>9.0000000000000006E-05</v>
      </c>
      <c r="R358" s="226">
        <f>Q358*H358</f>
        <v>0.00040500000000000003</v>
      </c>
      <c r="S358" s="226">
        <v>0</v>
      </c>
      <c r="T358" s="227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28" t="s">
        <v>236</v>
      </c>
      <c r="AT358" s="228" t="s">
        <v>126</v>
      </c>
      <c r="AU358" s="228" t="s">
        <v>89</v>
      </c>
      <c r="AY358" s="16" t="s">
        <v>123</v>
      </c>
      <c r="BE358" s="229">
        <f>IF(N358="základní",J358,0)</f>
        <v>0</v>
      </c>
      <c r="BF358" s="229">
        <f>IF(N358="snížená",J358,0)</f>
        <v>0</v>
      </c>
      <c r="BG358" s="229">
        <f>IF(N358="zákl. přenesená",J358,0)</f>
        <v>0</v>
      </c>
      <c r="BH358" s="229">
        <f>IF(N358="sníž. přenesená",J358,0)</f>
        <v>0</v>
      </c>
      <c r="BI358" s="229">
        <f>IF(N358="nulová",J358,0)</f>
        <v>0</v>
      </c>
      <c r="BJ358" s="16" t="s">
        <v>87</v>
      </c>
      <c r="BK358" s="229">
        <f>ROUND(I358*H358,2)</f>
        <v>0</v>
      </c>
      <c r="BL358" s="16" t="s">
        <v>236</v>
      </c>
      <c r="BM358" s="228" t="s">
        <v>694</v>
      </c>
    </row>
    <row r="359" s="13" customFormat="1">
      <c r="A359" s="13"/>
      <c r="B359" s="235"/>
      <c r="C359" s="236"/>
      <c r="D359" s="230" t="s">
        <v>138</v>
      </c>
      <c r="E359" s="237" t="s">
        <v>1</v>
      </c>
      <c r="F359" s="238" t="s">
        <v>695</v>
      </c>
      <c r="G359" s="236"/>
      <c r="H359" s="239">
        <v>4.5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5" t="s">
        <v>138</v>
      </c>
      <c r="AU359" s="245" t="s">
        <v>89</v>
      </c>
      <c r="AV359" s="13" t="s">
        <v>89</v>
      </c>
      <c r="AW359" s="13" t="s">
        <v>36</v>
      </c>
      <c r="AX359" s="13" t="s">
        <v>87</v>
      </c>
      <c r="AY359" s="245" t="s">
        <v>123</v>
      </c>
    </row>
    <row r="360" s="2" customFormat="1" ht="24.15" customHeight="1">
      <c r="A360" s="37"/>
      <c r="B360" s="38"/>
      <c r="C360" s="217" t="s">
        <v>696</v>
      </c>
      <c r="D360" s="217" t="s">
        <v>126</v>
      </c>
      <c r="E360" s="218" t="s">
        <v>697</v>
      </c>
      <c r="F360" s="219" t="s">
        <v>698</v>
      </c>
      <c r="G360" s="220" t="s">
        <v>182</v>
      </c>
      <c r="H360" s="221">
        <v>4.5</v>
      </c>
      <c r="I360" s="222"/>
      <c r="J360" s="223">
        <f>ROUND(I360*H360,2)</f>
        <v>0</v>
      </c>
      <c r="K360" s="219" t="s">
        <v>130</v>
      </c>
      <c r="L360" s="43"/>
      <c r="M360" s="224" t="s">
        <v>1</v>
      </c>
      <c r="N360" s="225" t="s">
        <v>44</v>
      </c>
      <c r="O360" s="90"/>
      <c r="P360" s="226">
        <f>O360*H360</f>
        <v>0</v>
      </c>
      <c r="Q360" s="226">
        <v>0.00017000000000000001</v>
      </c>
      <c r="R360" s="226">
        <f>Q360*H360</f>
        <v>0.00076500000000000005</v>
      </c>
      <c r="S360" s="226">
        <v>0</v>
      </c>
      <c r="T360" s="227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28" t="s">
        <v>236</v>
      </c>
      <c r="AT360" s="228" t="s">
        <v>126</v>
      </c>
      <c r="AU360" s="228" t="s">
        <v>89</v>
      </c>
      <c r="AY360" s="16" t="s">
        <v>123</v>
      </c>
      <c r="BE360" s="229">
        <f>IF(N360="základní",J360,0)</f>
        <v>0</v>
      </c>
      <c r="BF360" s="229">
        <f>IF(N360="snížená",J360,0)</f>
        <v>0</v>
      </c>
      <c r="BG360" s="229">
        <f>IF(N360="zákl. přenesená",J360,0)</f>
        <v>0</v>
      </c>
      <c r="BH360" s="229">
        <f>IF(N360="sníž. přenesená",J360,0)</f>
        <v>0</v>
      </c>
      <c r="BI360" s="229">
        <f>IF(N360="nulová",J360,0)</f>
        <v>0</v>
      </c>
      <c r="BJ360" s="16" t="s">
        <v>87</v>
      </c>
      <c r="BK360" s="229">
        <f>ROUND(I360*H360,2)</f>
        <v>0</v>
      </c>
      <c r="BL360" s="16" t="s">
        <v>236</v>
      </c>
      <c r="BM360" s="228" t="s">
        <v>699</v>
      </c>
    </row>
    <row r="361" s="2" customFormat="1" ht="16.5" customHeight="1">
      <c r="A361" s="37"/>
      <c r="B361" s="38"/>
      <c r="C361" s="217" t="s">
        <v>700</v>
      </c>
      <c r="D361" s="217" t="s">
        <v>126</v>
      </c>
      <c r="E361" s="218" t="s">
        <v>701</v>
      </c>
      <c r="F361" s="219" t="s">
        <v>702</v>
      </c>
      <c r="G361" s="220" t="s">
        <v>182</v>
      </c>
      <c r="H361" s="221">
        <v>4.5</v>
      </c>
      <c r="I361" s="222"/>
      <c r="J361" s="223">
        <f>ROUND(I361*H361,2)</f>
        <v>0</v>
      </c>
      <c r="K361" s="219" t="s">
        <v>130</v>
      </c>
      <c r="L361" s="43"/>
      <c r="M361" s="224" t="s">
        <v>1</v>
      </c>
      <c r="N361" s="225" t="s">
        <v>44</v>
      </c>
      <c r="O361" s="90"/>
      <c r="P361" s="226">
        <f>O361*H361</f>
        <v>0</v>
      </c>
      <c r="Q361" s="226">
        <v>0.00044000000000000002</v>
      </c>
      <c r="R361" s="226">
        <f>Q361*H361</f>
        <v>0.00198</v>
      </c>
      <c r="S361" s="226">
        <v>0</v>
      </c>
      <c r="T361" s="227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28" t="s">
        <v>236</v>
      </c>
      <c r="AT361" s="228" t="s">
        <v>126</v>
      </c>
      <c r="AU361" s="228" t="s">
        <v>89</v>
      </c>
      <c r="AY361" s="16" t="s">
        <v>123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16" t="s">
        <v>87</v>
      </c>
      <c r="BK361" s="229">
        <f>ROUND(I361*H361,2)</f>
        <v>0</v>
      </c>
      <c r="BL361" s="16" t="s">
        <v>236</v>
      </c>
      <c r="BM361" s="228" t="s">
        <v>703</v>
      </c>
    </row>
    <row r="362" s="12" customFormat="1" ht="22.8" customHeight="1">
      <c r="A362" s="12"/>
      <c r="B362" s="201"/>
      <c r="C362" s="202"/>
      <c r="D362" s="203" t="s">
        <v>78</v>
      </c>
      <c r="E362" s="215" t="s">
        <v>704</v>
      </c>
      <c r="F362" s="215" t="s">
        <v>705</v>
      </c>
      <c r="G362" s="202"/>
      <c r="H362" s="202"/>
      <c r="I362" s="205"/>
      <c r="J362" s="216">
        <f>BK362</f>
        <v>0</v>
      </c>
      <c r="K362" s="202"/>
      <c r="L362" s="207"/>
      <c r="M362" s="208"/>
      <c r="N362" s="209"/>
      <c r="O362" s="209"/>
      <c r="P362" s="210">
        <f>SUM(P363:P374)</f>
        <v>0</v>
      </c>
      <c r="Q362" s="209"/>
      <c r="R362" s="210">
        <f>SUM(R363:R374)</f>
        <v>0.29452452000000001</v>
      </c>
      <c r="S362" s="209"/>
      <c r="T362" s="211">
        <f>SUM(T363:T374)</f>
        <v>0.059829379999999995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2" t="s">
        <v>89</v>
      </c>
      <c r="AT362" s="213" t="s">
        <v>78</v>
      </c>
      <c r="AU362" s="213" t="s">
        <v>87</v>
      </c>
      <c r="AY362" s="212" t="s">
        <v>123</v>
      </c>
      <c r="BK362" s="214">
        <f>SUM(BK363:BK374)</f>
        <v>0</v>
      </c>
    </row>
    <row r="363" s="2" customFormat="1" ht="16.5" customHeight="1">
      <c r="A363" s="37"/>
      <c r="B363" s="38"/>
      <c r="C363" s="217" t="s">
        <v>706</v>
      </c>
      <c r="D363" s="217" t="s">
        <v>126</v>
      </c>
      <c r="E363" s="218" t="s">
        <v>707</v>
      </c>
      <c r="F363" s="219" t="s">
        <v>708</v>
      </c>
      <c r="G363" s="220" t="s">
        <v>182</v>
      </c>
      <c r="H363" s="221">
        <v>192.99799999999999</v>
      </c>
      <c r="I363" s="222"/>
      <c r="J363" s="223">
        <f>ROUND(I363*H363,2)</f>
        <v>0</v>
      </c>
      <c r="K363" s="219" t="s">
        <v>130</v>
      </c>
      <c r="L363" s="43"/>
      <c r="M363" s="224" t="s">
        <v>1</v>
      </c>
      <c r="N363" s="225" t="s">
        <v>44</v>
      </c>
      <c r="O363" s="90"/>
      <c r="P363" s="226">
        <f>O363*H363</f>
        <v>0</v>
      </c>
      <c r="Q363" s="226">
        <v>0</v>
      </c>
      <c r="R363" s="226">
        <f>Q363*H363</f>
        <v>0</v>
      </c>
      <c r="S363" s="226">
        <v>0</v>
      </c>
      <c r="T363" s="227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28" t="s">
        <v>236</v>
      </c>
      <c r="AT363" s="228" t="s">
        <v>126</v>
      </c>
      <c r="AU363" s="228" t="s">
        <v>89</v>
      </c>
      <c r="AY363" s="16" t="s">
        <v>123</v>
      </c>
      <c r="BE363" s="229">
        <f>IF(N363="základní",J363,0)</f>
        <v>0</v>
      </c>
      <c r="BF363" s="229">
        <f>IF(N363="snížená",J363,0)</f>
        <v>0</v>
      </c>
      <c r="BG363" s="229">
        <f>IF(N363="zákl. přenesená",J363,0)</f>
        <v>0</v>
      </c>
      <c r="BH363" s="229">
        <f>IF(N363="sníž. přenesená",J363,0)</f>
        <v>0</v>
      </c>
      <c r="BI363" s="229">
        <f>IF(N363="nulová",J363,0)</f>
        <v>0</v>
      </c>
      <c r="BJ363" s="16" t="s">
        <v>87</v>
      </c>
      <c r="BK363" s="229">
        <f>ROUND(I363*H363,2)</f>
        <v>0</v>
      </c>
      <c r="BL363" s="16" t="s">
        <v>236</v>
      </c>
      <c r="BM363" s="228" t="s">
        <v>709</v>
      </c>
    </row>
    <row r="364" s="2" customFormat="1" ht="16.5" customHeight="1">
      <c r="A364" s="37"/>
      <c r="B364" s="38"/>
      <c r="C364" s="217" t="s">
        <v>710</v>
      </c>
      <c r="D364" s="217" t="s">
        <v>126</v>
      </c>
      <c r="E364" s="218" t="s">
        <v>711</v>
      </c>
      <c r="F364" s="219" t="s">
        <v>712</v>
      </c>
      <c r="G364" s="220" t="s">
        <v>182</v>
      </c>
      <c r="H364" s="221">
        <v>192.99799999999999</v>
      </c>
      <c r="I364" s="222"/>
      <c r="J364" s="223">
        <f>ROUND(I364*H364,2)</f>
        <v>0</v>
      </c>
      <c r="K364" s="219" t="s">
        <v>130</v>
      </c>
      <c r="L364" s="43"/>
      <c r="M364" s="224" t="s">
        <v>1</v>
      </c>
      <c r="N364" s="225" t="s">
        <v>44</v>
      </c>
      <c r="O364" s="90"/>
      <c r="P364" s="226">
        <f>O364*H364</f>
        <v>0</v>
      </c>
      <c r="Q364" s="226">
        <v>0.001</v>
      </c>
      <c r="R364" s="226">
        <f>Q364*H364</f>
        <v>0.192998</v>
      </c>
      <c r="S364" s="226">
        <v>0.00031</v>
      </c>
      <c r="T364" s="227">
        <f>S364*H364</f>
        <v>0.059829379999999995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28" t="s">
        <v>236</v>
      </c>
      <c r="AT364" s="228" t="s">
        <v>126</v>
      </c>
      <c r="AU364" s="228" t="s">
        <v>89</v>
      </c>
      <c r="AY364" s="16" t="s">
        <v>123</v>
      </c>
      <c r="BE364" s="229">
        <f>IF(N364="základní",J364,0)</f>
        <v>0</v>
      </c>
      <c r="BF364" s="229">
        <f>IF(N364="snížená",J364,0)</f>
        <v>0</v>
      </c>
      <c r="BG364" s="229">
        <f>IF(N364="zákl. přenesená",J364,0)</f>
        <v>0</v>
      </c>
      <c r="BH364" s="229">
        <f>IF(N364="sníž. přenesená",J364,0)</f>
        <v>0</v>
      </c>
      <c r="BI364" s="229">
        <f>IF(N364="nulová",J364,0)</f>
        <v>0</v>
      </c>
      <c r="BJ364" s="16" t="s">
        <v>87</v>
      </c>
      <c r="BK364" s="229">
        <f>ROUND(I364*H364,2)</f>
        <v>0</v>
      </c>
      <c r="BL364" s="16" t="s">
        <v>236</v>
      </c>
      <c r="BM364" s="228" t="s">
        <v>713</v>
      </c>
    </row>
    <row r="365" s="13" customFormat="1">
      <c r="A365" s="13"/>
      <c r="B365" s="235"/>
      <c r="C365" s="236"/>
      <c r="D365" s="230" t="s">
        <v>138</v>
      </c>
      <c r="E365" s="237" t="s">
        <v>1</v>
      </c>
      <c r="F365" s="238" t="s">
        <v>190</v>
      </c>
      <c r="G365" s="236"/>
      <c r="H365" s="239">
        <v>60.159999999999997</v>
      </c>
      <c r="I365" s="240"/>
      <c r="J365" s="236"/>
      <c r="K365" s="236"/>
      <c r="L365" s="241"/>
      <c r="M365" s="242"/>
      <c r="N365" s="243"/>
      <c r="O365" s="243"/>
      <c r="P365" s="243"/>
      <c r="Q365" s="243"/>
      <c r="R365" s="243"/>
      <c r="S365" s="243"/>
      <c r="T365" s="24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5" t="s">
        <v>138</v>
      </c>
      <c r="AU365" s="245" t="s">
        <v>89</v>
      </c>
      <c r="AV365" s="13" t="s">
        <v>89</v>
      </c>
      <c r="AW365" s="13" t="s">
        <v>36</v>
      </c>
      <c r="AX365" s="13" t="s">
        <v>79</v>
      </c>
      <c r="AY365" s="245" t="s">
        <v>123</v>
      </c>
    </row>
    <row r="366" s="13" customFormat="1">
      <c r="A366" s="13"/>
      <c r="B366" s="235"/>
      <c r="C366" s="236"/>
      <c r="D366" s="230" t="s">
        <v>138</v>
      </c>
      <c r="E366" s="237" t="s">
        <v>1</v>
      </c>
      <c r="F366" s="238" t="s">
        <v>191</v>
      </c>
      <c r="G366" s="236"/>
      <c r="H366" s="239">
        <v>6.9580000000000002</v>
      </c>
      <c r="I366" s="240"/>
      <c r="J366" s="236"/>
      <c r="K366" s="236"/>
      <c r="L366" s="241"/>
      <c r="M366" s="242"/>
      <c r="N366" s="243"/>
      <c r="O366" s="243"/>
      <c r="P366" s="243"/>
      <c r="Q366" s="243"/>
      <c r="R366" s="243"/>
      <c r="S366" s="243"/>
      <c r="T366" s="24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5" t="s">
        <v>138</v>
      </c>
      <c r="AU366" s="245" t="s">
        <v>89</v>
      </c>
      <c r="AV366" s="13" t="s">
        <v>89</v>
      </c>
      <c r="AW366" s="13" t="s">
        <v>36</v>
      </c>
      <c r="AX366" s="13" t="s">
        <v>79</v>
      </c>
      <c r="AY366" s="245" t="s">
        <v>123</v>
      </c>
    </row>
    <row r="367" s="13" customFormat="1">
      <c r="A367" s="13"/>
      <c r="B367" s="235"/>
      <c r="C367" s="236"/>
      <c r="D367" s="230" t="s">
        <v>138</v>
      </c>
      <c r="E367" s="237" t="s">
        <v>1</v>
      </c>
      <c r="F367" s="238" t="s">
        <v>206</v>
      </c>
      <c r="G367" s="236"/>
      <c r="H367" s="239">
        <v>92.891999999999996</v>
      </c>
      <c r="I367" s="240"/>
      <c r="J367" s="236"/>
      <c r="K367" s="236"/>
      <c r="L367" s="241"/>
      <c r="M367" s="242"/>
      <c r="N367" s="243"/>
      <c r="O367" s="243"/>
      <c r="P367" s="243"/>
      <c r="Q367" s="243"/>
      <c r="R367" s="243"/>
      <c r="S367" s="243"/>
      <c r="T367" s="24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5" t="s">
        <v>138</v>
      </c>
      <c r="AU367" s="245" t="s">
        <v>89</v>
      </c>
      <c r="AV367" s="13" t="s">
        <v>89</v>
      </c>
      <c r="AW367" s="13" t="s">
        <v>36</v>
      </c>
      <c r="AX367" s="13" t="s">
        <v>79</v>
      </c>
      <c r="AY367" s="245" t="s">
        <v>123</v>
      </c>
    </row>
    <row r="368" s="13" customFormat="1">
      <c r="A368" s="13"/>
      <c r="B368" s="235"/>
      <c r="C368" s="236"/>
      <c r="D368" s="230" t="s">
        <v>138</v>
      </c>
      <c r="E368" s="237" t="s">
        <v>1</v>
      </c>
      <c r="F368" s="238" t="s">
        <v>207</v>
      </c>
      <c r="G368" s="236"/>
      <c r="H368" s="239">
        <v>32.988</v>
      </c>
      <c r="I368" s="240"/>
      <c r="J368" s="236"/>
      <c r="K368" s="236"/>
      <c r="L368" s="241"/>
      <c r="M368" s="242"/>
      <c r="N368" s="243"/>
      <c r="O368" s="243"/>
      <c r="P368" s="243"/>
      <c r="Q368" s="243"/>
      <c r="R368" s="243"/>
      <c r="S368" s="243"/>
      <c r="T368" s="24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5" t="s">
        <v>138</v>
      </c>
      <c r="AU368" s="245" t="s">
        <v>89</v>
      </c>
      <c r="AV368" s="13" t="s">
        <v>89</v>
      </c>
      <c r="AW368" s="13" t="s">
        <v>36</v>
      </c>
      <c r="AX368" s="13" t="s">
        <v>79</v>
      </c>
      <c r="AY368" s="245" t="s">
        <v>123</v>
      </c>
    </row>
    <row r="369" s="14" customFormat="1">
      <c r="A369" s="14"/>
      <c r="B369" s="246"/>
      <c r="C369" s="247"/>
      <c r="D369" s="230" t="s">
        <v>138</v>
      </c>
      <c r="E369" s="248" t="s">
        <v>1</v>
      </c>
      <c r="F369" s="249" t="s">
        <v>139</v>
      </c>
      <c r="G369" s="247"/>
      <c r="H369" s="250">
        <v>192.99799999999999</v>
      </c>
      <c r="I369" s="251"/>
      <c r="J369" s="247"/>
      <c r="K369" s="247"/>
      <c r="L369" s="252"/>
      <c r="M369" s="253"/>
      <c r="N369" s="254"/>
      <c r="O369" s="254"/>
      <c r="P369" s="254"/>
      <c r="Q369" s="254"/>
      <c r="R369" s="254"/>
      <c r="S369" s="254"/>
      <c r="T369" s="25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6" t="s">
        <v>138</v>
      </c>
      <c r="AU369" s="256" t="s">
        <v>89</v>
      </c>
      <c r="AV369" s="14" t="s">
        <v>140</v>
      </c>
      <c r="AW369" s="14" t="s">
        <v>36</v>
      </c>
      <c r="AX369" s="14" t="s">
        <v>87</v>
      </c>
      <c r="AY369" s="256" t="s">
        <v>123</v>
      </c>
    </row>
    <row r="370" s="2" customFormat="1" ht="24.15" customHeight="1">
      <c r="A370" s="37"/>
      <c r="B370" s="38"/>
      <c r="C370" s="217" t="s">
        <v>714</v>
      </c>
      <c r="D370" s="217" t="s">
        <v>126</v>
      </c>
      <c r="E370" s="218" t="s">
        <v>715</v>
      </c>
      <c r="F370" s="219" t="s">
        <v>716</v>
      </c>
      <c r="G370" s="220" t="s">
        <v>182</v>
      </c>
      <c r="H370" s="221">
        <v>192.99799999999999</v>
      </c>
      <c r="I370" s="222"/>
      <c r="J370" s="223">
        <f>ROUND(I370*H370,2)</f>
        <v>0</v>
      </c>
      <c r="K370" s="219" t="s">
        <v>130</v>
      </c>
      <c r="L370" s="43"/>
      <c r="M370" s="224" t="s">
        <v>1</v>
      </c>
      <c r="N370" s="225" t="s">
        <v>44</v>
      </c>
      <c r="O370" s="90"/>
      <c r="P370" s="226">
        <f>O370*H370</f>
        <v>0</v>
      </c>
      <c r="Q370" s="226">
        <v>0</v>
      </c>
      <c r="R370" s="226">
        <f>Q370*H370</f>
        <v>0</v>
      </c>
      <c r="S370" s="226">
        <v>0</v>
      </c>
      <c r="T370" s="227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28" t="s">
        <v>236</v>
      </c>
      <c r="AT370" s="228" t="s">
        <v>126</v>
      </c>
      <c r="AU370" s="228" t="s">
        <v>89</v>
      </c>
      <c r="AY370" s="16" t="s">
        <v>123</v>
      </c>
      <c r="BE370" s="229">
        <f>IF(N370="základní",J370,0)</f>
        <v>0</v>
      </c>
      <c r="BF370" s="229">
        <f>IF(N370="snížená",J370,0)</f>
        <v>0</v>
      </c>
      <c r="BG370" s="229">
        <f>IF(N370="zákl. přenesená",J370,0)</f>
        <v>0</v>
      </c>
      <c r="BH370" s="229">
        <f>IF(N370="sníž. přenesená",J370,0)</f>
        <v>0</v>
      </c>
      <c r="BI370" s="229">
        <f>IF(N370="nulová",J370,0)</f>
        <v>0</v>
      </c>
      <c r="BJ370" s="16" t="s">
        <v>87</v>
      </c>
      <c r="BK370" s="229">
        <f>ROUND(I370*H370,2)</f>
        <v>0</v>
      </c>
      <c r="BL370" s="16" t="s">
        <v>236</v>
      </c>
      <c r="BM370" s="228" t="s">
        <v>717</v>
      </c>
    </row>
    <row r="371" s="2" customFormat="1" ht="24.15" customHeight="1">
      <c r="A371" s="37"/>
      <c r="B371" s="38"/>
      <c r="C371" s="217" t="s">
        <v>718</v>
      </c>
      <c r="D371" s="217" t="s">
        <v>126</v>
      </c>
      <c r="E371" s="218" t="s">
        <v>719</v>
      </c>
      <c r="F371" s="219" t="s">
        <v>720</v>
      </c>
      <c r="G371" s="220" t="s">
        <v>182</v>
      </c>
      <c r="H371" s="221">
        <v>192.99799999999999</v>
      </c>
      <c r="I371" s="222"/>
      <c r="J371" s="223">
        <f>ROUND(I371*H371,2)</f>
        <v>0</v>
      </c>
      <c r="K371" s="219" t="s">
        <v>130</v>
      </c>
      <c r="L371" s="43"/>
      <c r="M371" s="224" t="s">
        <v>1</v>
      </c>
      <c r="N371" s="225" t="s">
        <v>44</v>
      </c>
      <c r="O371" s="90"/>
      <c r="P371" s="226">
        <f>O371*H371</f>
        <v>0</v>
      </c>
      <c r="Q371" s="226">
        <v>0.00020000000000000001</v>
      </c>
      <c r="R371" s="226">
        <f>Q371*H371</f>
        <v>0.038599599999999998</v>
      </c>
      <c r="S371" s="226">
        <v>0</v>
      </c>
      <c r="T371" s="227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28" t="s">
        <v>236</v>
      </c>
      <c r="AT371" s="228" t="s">
        <v>126</v>
      </c>
      <c r="AU371" s="228" t="s">
        <v>89</v>
      </c>
      <c r="AY371" s="16" t="s">
        <v>123</v>
      </c>
      <c r="BE371" s="229">
        <f>IF(N371="základní",J371,0)</f>
        <v>0</v>
      </c>
      <c r="BF371" s="229">
        <f>IF(N371="snížená",J371,0)</f>
        <v>0</v>
      </c>
      <c r="BG371" s="229">
        <f>IF(N371="zákl. přenesená",J371,0)</f>
        <v>0</v>
      </c>
      <c r="BH371" s="229">
        <f>IF(N371="sníž. přenesená",J371,0)</f>
        <v>0</v>
      </c>
      <c r="BI371" s="229">
        <f>IF(N371="nulová",J371,0)</f>
        <v>0</v>
      </c>
      <c r="BJ371" s="16" t="s">
        <v>87</v>
      </c>
      <c r="BK371" s="229">
        <f>ROUND(I371*H371,2)</f>
        <v>0</v>
      </c>
      <c r="BL371" s="16" t="s">
        <v>236</v>
      </c>
      <c r="BM371" s="228" t="s">
        <v>721</v>
      </c>
    </row>
    <row r="372" s="14" customFormat="1">
      <c r="A372" s="14"/>
      <c r="B372" s="246"/>
      <c r="C372" s="247"/>
      <c r="D372" s="230" t="s">
        <v>138</v>
      </c>
      <c r="E372" s="248" t="s">
        <v>1</v>
      </c>
      <c r="F372" s="249" t="s">
        <v>139</v>
      </c>
      <c r="G372" s="247"/>
      <c r="H372" s="250">
        <v>192.99799999999999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6" t="s">
        <v>138</v>
      </c>
      <c r="AU372" s="256" t="s">
        <v>89</v>
      </c>
      <c r="AV372" s="14" t="s">
        <v>140</v>
      </c>
      <c r="AW372" s="14" t="s">
        <v>36</v>
      </c>
      <c r="AX372" s="14" t="s">
        <v>79</v>
      </c>
      <c r="AY372" s="256" t="s">
        <v>123</v>
      </c>
    </row>
    <row r="373" s="2" customFormat="1" ht="33" customHeight="1">
      <c r="A373" s="37"/>
      <c r="B373" s="38"/>
      <c r="C373" s="217" t="s">
        <v>722</v>
      </c>
      <c r="D373" s="217" t="s">
        <v>126</v>
      </c>
      <c r="E373" s="218" t="s">
        <v>723</v>
      </c>
      <c r="F373" s="219" t="s">
        <v>724</v>
      </c>
      <c r="G373" s="220" t="s">
        <v>182</v>
      </c>
      <c r="H373" s="221">
        <v>224.739</v>
      </c>
      <c r="I373" s="222"/>
      <c r="J373" s="223">
        <f>ROUND(I373*H373,2)</f>
        <v>0</v>
      </c>
      <c r="K373" s="219" t="s">
        <v>130</v>
      </c>
      <c r="L373" s="43"/>
      <c r="M373" s="224" t="s">
        <v>1</v>
      </c>
      <c r="N373" s="225" t="s">
        <v>44</v>
      </c>
      <c r="O373" s="90"/>
      <c r="P373" s="226">
        <f>O373*H373</f>
        <v>0</v>
      </c>
      <c r="Q373" s="226">
        <v>0.00027999999999999998</v>
      </c>
      <c r="R373" s="226">
        <f>Q373*H373</f>
        <v>0.062926919999999997</v>
      </c>
      <c r="S373" s="226">
        <v>0</v>
      </c>
      <c r="T373" s="227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28" t="s">
        <v>236</v>
      </c>
      <c r="AT373" s="228" t="s">
        <v>126</v>
      </c>
      <c r="AU373" s="228" t="s">
        <v>89</v>
      </c>
      <c r="AY373" s="16" t="s">
        <v>123</v>
      </c>
      <c r="BE373" s="229">
        <f>IF(N373="základní",J373,0)</f>
        <v>0</v>
      </c>
      <c r="BF373" s="229">
        <f>IF(N373="snížená",J373,0)</f>
        <v>0</v>
      </c>
      <c r="BG373" s="229">
        <f>IF(N373="zákl. přenesená",J373,0)</f>
        <v>0</v>
      </c>
      <c r="BH373" s="229">
        <f>IF(N373="sníž. přenesená",J373,0)</f>
        <v>0</v>
      </c>
      <c r="BI373" s="229">
        <f>IF(N373="nulová",J373,0)</f>
        <v>0</v>
      </c>
      <c r="BJ373" s="16" t="s">
        <v>87</v>
      </c>
      <c r="BK373" s="229">
        <f>ROUND(I373*H373,2)</f>
        <v>0</v>
      </c>
      <c r="BL373" s="16" t="s">
        <v>236</v>
      </c>
      <c r="BM373" s="228" t="s">
        <v>725</v>
      </c>
    </row>
    <row r="374" s="14" customFormat="1">
      <c r="A374" s="14"/>
      <c r="B374" s="246"/>
      <c r="C374" s="247"/>
      <c r="D374" s="230" t="s">
        <v>138</v>
      </c>
      <c r="E374" s="248" t="s">
        <v>1</v>
      </c>
      <c r="F374" s="249" t="s">
        <v>139</v>
      </c>
      <c r="G374" s="247"/>
      <c r="H374" s="250">
        <v>224.739</v>
      </c>
      <c r="I374" s="251"/>
      <c r="J374" s="247"/>
      <c r="K374" s="247"/>
      <c r="L374" s="252"/>
      <c r="M374" s="253"/>
      <c r="N374" s="254"/>
      <c r="O374" s="254"/>
      <c r="P374" s="254"/>
      <c r="Q374" s="254"/>
      <c r="R374" s="254"/>
      <c r="S374" s="254"/>
      <c r="T374" s="25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6" t="s">
        <v>138</v>
      </c>
      <c r="AU374" s="256" t="s">
        <v>89</v>
      </c>
      <c r="AV374" s="14" t="s">
        <v>140</v>
      </c>
      <c r="AW374" s="14" t="s">
        <v>36</v>
      </c>
      <c r="AX374" s="14" t="s">
        <v>79</v>
      </c>
      <c r="AY374" s="256" t="s">
        <v>123</v>
      </c>
    </row>
    <row r="375" s="12" customFormat="1" ht="25.92" customHeight="1">
      <c r="A375" s="12"/>
      <c r="B375" s="201"/>
      <c r="C375" s="202"/>
      <c r="D375" s="203" t="s">
        <v>78</v>
      </c>
      <c r="E375" s="204" t="s">
        <v>726</v>
      </c>
      <c r="F375" s="204" t="s">
        <v>727</v>
      </c>
      <c r="G375" s="202"/>
      <c r="H375" s="202"/>
      <c r="I375" s="205"/>
      <c r="J375" s="206">
        <f>BK375</f>
        <v>0</v>
      </c>
      <c r="K375" s="202"/>
      <c r="L375" s="207"/>
      <c r="M375" s="208"/>
      <c r="N375" s="209"/>
      <c r="O375" s="209"/>
      <c r="P375" s="210">
        <f>SUM(P376:P378)</f>
        <v>0</v>
      </c>
      <c r="Q375" s="209"/>
      <c r="R375" s="210">
        <f>SUM(R376:R378)</f>
        <v>0</v>
      </c>
      <c r="S375" s="209"/>
      <c r="T375" s="211">
        <f>SUM(T376:T378)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12" t="s">
        <v>140</v>
      </c>
      <c r="AT375" s="213" t="s">
        <v>78</v>
      </c>
      <c r="AU375" s="213" t="s">
        <v>79</v>
      </c>
      <c r="AY375" s="212" t="s">
        <v>123</v>
      </c>
      <c r="BK375" s="214">
        <f>SUM(BK376:BK378)</f>
        <v>0</v>
      </c>
    </row>
    <row r="376" s="2" customFormat="1" ht="16.5" customHeight="1">
      <c r="A376" s="37"/>
      <c r="B376" s="38"/>
      <c r="C376" s="217" t="s">
        <v>728</v>
      </c>
      <c r="D376" s="217" t="s">
        <v>126</v>
      </c>
      <c r="E376" s="218" t="s">
        <v>729</v>
      </c>
      <c r="F376" s="219" t="s">
        <v>730</v>
      </c>
      <c r="G376" s="220" t="s">
        <v>731</v>
      </c>
      <c r="H376" s="221">
        <v>16</v>
      </c>
      <c r="I376" s="222"/>
      <c r="J376" s="223">
        <f>ROUND(I376*H376,2)</f>
        <v>0</v>
      </c>
      <c r="K376" s="219" t="s">
        <v>130</v>
      </c>
      <c r="L376" s="43"/>
      <c r="M376" s="224" t="s">
        <v>1</v>
      </c>
      <c r="N376" s="225" t="s">
        <v>44</v>
      </c>
      <c r="O376" s="90"/>
      <c r="P376" s="226">
        <f>O376*H376</f>
        <v>0</v>
      </c>
      <c r="Q376" s="226">
        <v>0</v>
      </c>
      <c r="R376" s="226">
        <f>Q376*H376</f>
        <v>0</v>
      </c>
      <c r="S376" s="226">
        <v>0</v>
      </c>
      <c r="T376" s="227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28" t="s">
        <v>732</v>
      </c>
      <c r="AT376" s="228" t="s">
        <v>126</v>
      </c>
      <c r="AU376" s="228" t="s">
        <v>87</v>
      </c>
      <c r="AY376" s="16" t="s">
        <v>123</v>
      </c>
      <c r="BE376" s="229">
        <f>IF(N376="základní",J376,0)</f>
        <v>0</v>
      </c>
      <c r="BF376" s="229">
        <f>IF(N376="snížená",J376,0)</f>
        <v>0</v>
      </c>
      <c r="BG376" s="229">
        <f>IF(N376="zákl. přenesená",J376,0)</f>
        <v>0</v>
      </c>
      <c r="BH376" s="229">
        <f>IF(N376="sníž. přenesená",J376,0)</f>
        <v>0</v>
      </c>
      <c r="BI376" s="229">
        <f>IF(N376="nulová",J376,0)</f>
        <v>0</v>
      </c>
      <c r="BJ376" s="16" t="s">
        <v>87</v>
      </c>
      <c r="BK376" s="229">
        <f>ROUND(I376*H376,2)</f>
        <v>0</v>
      </c>
      <c r="BL376" s="16" t="s">
        <v>732</v>
      </c>
      <c r="BM376" s="228" t="s">
        <v>733</v>
      </c>
    </row>
    <row r="377" s="2" customFormat="1" ht="16.5" customHeight="1">
      <c r="A377" s="37"/>
      <c r="B377" s="38"/>
      <c r="C377" s="217" t="s">
        <v>734</v>
      </c>
      <c r="D377" s="217" t="s">
        <v>126</v>
      </c>
      <c r="E377" s="218" t="s">
        <v>735</v>
      </c>
      <c r="F377" s="219" t="s">
        <v>736</v>
      </c>
      <c r="G377" s="220" t="s">
        <v>731</v>
      </c>
      <c r="H377" s="221">
        <v>8</v>
      </c>
      <c r="I377" s="222"/>
      <c r="J377" s="223">
        <f>ROUND(I377*H377,2)</f>
        <v>0</v>
      </c>
      <c r="K377" s="219" t="s">
        <v>130</v>
      </c>
      <c r="L377" s="43"/>
      <c r="M377" s="224" t="s">
        <v>1</v>
      </c>
      <c r="N377" s="225" t="s">
        <v>44</v>
      </c>
      <c r="O377" s="90"/>
      <c r="P377" s="226">
        <f>O377*H377</f>
        <v>0</v>
      </c>
      <c r="Q377" s="226">
        <v>0</v>
      </c>
      <c r="R377" s="226">
        <f>Q377*H377</f>
        <v>0</v>
      </c>
      <c r="S377" s="226">
        <v>0</v>
      </c>
      <c r="T377" s="227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28" t="s">
        <v>732</v>
      </c>
      <c r="AT377" s="228" t="s">
        <v>126</v>
      </c>
      <c r="AU377" s="228" t="s">
        <v>87</v>
      </c>
      <c r="AY377" s="16" t="s">
        <v>123</v>
      </c>
      <c r="BE377" s="229">
        <f>IF(N377="základní",J377,0)</f>
        <v>0</v>
      </c>
      <c r="BF377" s="229">
        <f>IF(N377="snížená",J377,0)</f>
        <v>0</v>
      </c>
      <c r="BG377" s="229">
        <f>IF(N377="zákl. přenesená",J377,0)</f>
        <v>0</v>
      </c>
      <c r="BH377" s="229">
        <f>IF(N377="sníž. přenesená",J377,0)</f>
        <v>0</v>
      </c>
      <c r="BI377" s="229">
        <f>IF(N377="nulová",J377,0)</f>
        <v>0</v>
      </c>
      <c r="BJ377" s="16" t="s">
        <v>87</v>
      </c>
      <c r="BK377" s="229">
        <f>ROUND(I377*H377,2)</f>
        <v>0</v>
      </c>
      <c r="BL377" s="16" t="s">
        <v>732</v>
      </c>
      <c r="BM377" s="228" t="s">
        <v>737</v>
      </c>
    </row>
    <row r="378" s="2" customFormat="1" ht="16.5" customHeight="1">
      <c r="A378" s="37"/>
      <c r="B378" s="38"/>
      <c r="C378" s="217" t="s">
        <v>738</v>
      </c>
      <c r="D378" s="217" t="s">
        <v>126</v>
      </c>
      <c r="E378" s="218" t="s">
        <v>739</v>
      </c>
      <c r="F378" s="219" t="s">
        <v>740</v>
      </c>
      <c r="G378" s="220" t="s">
        <v>731</v>
      </c>
      <c r="H378" s="221">
        <v>4</v>
      </c>
      <c r="I378" s="222"/>
      <c r="J378" s="223">
        <f>ROUND(I378*H378,2)</f>
        <v>0</v>
      </c>
      <c r="K378" s="219" t="s">
        <v>130</v>
      </c>
      <c r="L378" s="43"/>
      <c r="M378" s="272" t="s">
        <v>1</v>
      </c>
      <c r="N378" s="273" t="s">
        <v>44</v>
      </c>
      <c r="O378" s="274"/>
      <c r="P378" s="275">
        <f>O378*H378</f>
        <v>0</v>
      </c>
      <c r="Q378" s="275">
        <v>0</v>
      </c>
      <c r="R378" s="275">
        <f>Q378*H378</f>
        <v>0</v>
      </c>
      <c r="S378" s="275">
        <v>0</v>
      </c>
      <c r="T378" s="276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28" t="s">
        <v>732</v>
      </c>
      <c r="AT378" s="228" t="s">
        <v>126</v>
      </c>
      <c r="AU378" s="228" t="s">
        <v>87</v>
      </c>
      <c r="AY378" s="16" t="s">
        <v>123</v>
      </c>
      <c r="BE378" s="229">
        <f>IF(N378="základní",J378,0)</f>
        <v>0</v>
      </c>
      <c r="BF378" s="229">
        <f>IF(N378="snížená",J378,0)</f>
        <v>0</v>
      </c>
      <c r="BG378" s="229">
        <f>IF(N378="zákl. přenesená",J378,0)</f>
        <v>0</v>
      </c>
      <c r="BH378" s="229">
        <f>IF(N378="sníž. přenesená",J378,0)</f>
        <v>0</v>
      </c>
      <c r="BI378" s="229">
        <f>IF(N378="nulová",J378,0)</f>
        <v>0</v>
      </c>
      <c r="BJ378" s="16" t="s">
        <v>87</v>
      </c>
      <c r="BK378" s="229">
        <f>ROUND(I378*H378,2)</f>
        <v>0</v>
      </c>
      <c r="BL378" s="16" t="s">
        <v>732</v>
      </c>
      <c r="BM378" s="228" t="s">
        <v>741</v>
      </c>
    </row>
    <row r="379" s="2" customFormat="1" ht="6.96" customHeight="1">
      <c r="A379" s="37"/>
      <c r="B379" s="65"/>
      <c r="C379" s="66"/>
      <c r="D379" s="66"/>
      <c r="E379" s="66"/>
      <c r="F379" s="66"/>
      <c r="G379" s="66"/>
      <c r="H379" s="66"/>
      <c r="I379" s="66"/>
      <c r="J379" s="66"/>
      <c r="K379" s="66"/>
      <c r="L379" s="43"/>
      <c r="M379" s="37"/>
      <c r="O379" s="37"/>
      <c r="P379" s="37"/>
      <c r="Q379" s="37"/>
      <c r="R379" s="37"/>
      <c r="S379" s="37"/>
      <c r="T379" s="37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</row>
  </sheetData>
  <sheetProtection sheet="1" autoFilter="0" formatColumns="0" formatRows="0" objects="1" scenarios="1" spinCount="100000" saltValue="/oFIBboZc2J6DKlpBhLukQctuCeOK5APqi2Hq696jUep9xDcPES644jSX5iKor5WeaAWr3hHGI55WHOIojlx2g==" hashValue="NNs13O9czWk7AIB6ZEhohQyCu7h1x14X044ut2h1vd1+dp8gGh0S5jZNbF6CGbL1agmz78BeDLF8O2L33gL/Gg==" algorithmName="SHA-512" password="CC35"/>
  <autoFilter ref="C137:K378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89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Rekonstrukce učebeny JB 236 VŠB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742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21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22</v>
      </c>
      <c r="E12" s="37"/>
      <c r="F12" s="142" t="s">
        <v>23</v>
      </c>
      <c r="G12" s="37"/>
      <c r="H12" s="37"/>
      <c r="I12" s="139" t="s">
        <v>24</v>
      </c>
      <c r="J12" s="143" t="str">
        <f>'Rekapitulace stavby'!AN8</f>
        <v>28. 6. 2023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26</v>
      </c>
      <c r="E14" s="37"/>
      <c r="F14" s="37"/>
      <c r="G14" s="37"/>
      <c r="H14" s="37"/>
      <c r="I14" s="139" t="s">
        <v>27</v>
      </c>
      <c r="J14" s="142" t="s">
        <v>28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29</v>
      </c>
      <c r="F15" s="37"/>
      <c r="G15" s="37"/>
      <c r="H15" s="37"/>
      <c r="I15" s="139" t="s">
        <v>30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31</v>
      </c>
      <c r="E17" s="37"/>
      <c r="F17" s="37"/>
      <c r="G17" s="37"/>
      <c r="H17" s="37"/>
      <c r="I17" s="139" t="s">
        <v>27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30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33</v>
      </c>
      <c r="E20" s="37"/>
      <c r="F20" s="37"/>
      <c r="G20" s="37"/>
      <c r="H20" s="37"/>
      <c r="I20" s="139" t="s">
        <v>27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743</v>
      </c>
      <c r="F21" s="37"/>
      <c r="G21" s="37"/>
      <c r="H21" s="37"/>
      <c r="I21" s="139" t="s">
        <v>30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27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743</v>
      </c>
      <c r="F24" s="37"/>
      <c r="G24" s="37"/>
      <c r="H24" s="37"/>
      <c r="I24" s="139" t="s">
        <v>30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39</v>
      </c>
      <c r="E30" s="37"/>
      <c r="F30" s="37"/>
      <c r="G30" s="37"/>
      <c r="H30" s="37"/>
      <c r="I30" s="37"/>
      <c r="J30" s="150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41</v>
      </c>
      <c r="G32" s="37"/>
      <c r="H32" s="37"/>
      <c r="I32" s="151" t="s">
        <v>40</v>
      </c>
      <c r="J32" s="151" t="s">
        <v>42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43</v>
      </c>
      <c r="E33" s="139" t="s">
        <v>44</v>
      </c>
      <c r="F33" s="153">
        <f>ROUND((SUM(BE117:BE119)),  2)</f>
        <v>0</v>
      </c>
      <c r="G33" s="37"/>
      <c r="H33" s="37"/>
      <c r="I33" s="154">
        <v>0.20999999999999999</v>
      </c>
      <c r="J33" s="153">
        <f>ROUND(((SUM(BE117:BE119))*I33),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45</v>
      </c>
      <c r="F34" s="153">
        <f>ROUND((SUM(BF117:BF119)),  2)</f>
        <v>0</v>
      </c>
      <c r="G34" s="37"/>
      <c r="H34" s="37"/>
      <c r="I34" s="154">
        <v>0.14999999999999999</v>
      </c>
      <c r="J34" s="153">
        <f>ROUND(((SUM(BF117:BF119))*I34),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46</v>
      </c>
      <c r="F35" s="153">
        <f>ROUND((SUM(BG117:BG119)),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47</v>
      </c>
      <c r="F36" s="153">
        <f>ROUND((SUM(BH117:BH119)),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48</v>
      </c>
      <c r="F37" s="153">
        <f>ROUND((SUM(BI117:BI119)),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49</v>
      </c>
      <c r="E39" s="157"/>
      <c r="F39" s="157"/>
      <c r="G39" s="158" t="s">
        <v>50</v>
      </c>
      <c r="H39" s="159" t="s">
        <v>51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52</v>
      </c>
      <c r="E50" s="163"/>
      <c r="F50" s="163"/>
      <c r="G50" s="162" t="s">
        <v>53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54</v>
      </c>
      <c r="E61" s="165"/>
      <c r="F61" s="166" t="s">
        <v>55</v>
      </c>
      <c r="G61" s="164" t="s">
        <v>54</v>
      </c>
      <c r="H61" s="165"/>
      <c r="I61" s="165"/>
      <c r="J61" s="167" t="s">
        <v>55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56</v>
      </c>
      <c r="E65" s="168"/>
      <c r="F65" s="168"/>
      <c r="G65" s="162" t="s">
        <v>57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54</v>
      </c>
      <c r="E76" s="165"/>
      <c r="F76" s="166" t="s">
        <v>55</v>
      </c>
      <c r="G76" s="164" t="s">
        <v>54</v>
      </c>
      <c r="H76" s="165"/>
      <c r="I76" s="165"/>
      <c r="J76" s="167" t="s">
        <v>55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učebeny JB 236 VŠB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D1.4 - Elektrotechnika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22</v>
      </c>
      <c r="D89" s="39"/>
      <c r="E89" s="39"/>
      <c r="F89" s="26" t="str">
        <f>F12</f>
        <v xml:space="preserve"> </v>
      </c>
      <c r="G89" s="39"/>
      <c r="H89" s="39"/>
      <c r="I89" s="31" t="s">
        <v>24</v>
      </c>
      <c r="J89" s="78" t="str">
        <f>IF(J12="","",J12)</f>
        <v>28. 6. 2023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26</v>
      </c>
      <c r="D91" s="39"/>
      <c r="E91" s="39"/>
      <c r="F91" s="26" t="str">
        <f>E15</f>
        <v>VŠB-TU Ostrava</v>
      </c>
      <c r="G91" s="39"/>
      <c r="H91" s="39"/>
      <c r="I91" s="31" t="s">
        <v>33</v>
      </c>
      <c r="J91" s="35" t="str">
        <f>E21</f>
        <v>Jiří Langer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31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Jiří Langer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100</v>
      </c>
      <c r="D94" s="175"/>
      <c r="E94" s="175"/>
      <c r="F94" s="175"/>
      <c r="G94" s="175"/>
      <c r="H94" s="175"/>
      <c r="I94" s="175"/>
      <c r="J94" s="176" t="s">
        <v>101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102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8"/>
      <c r="C97" s="179"/>
      <c r="D97" s="180" t="s">
        <v>744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108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73" t="str">
        <f>E7</f>
        <v>Rekonstrukce učebeny JB 236 VŠB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97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D1.4 - Elektrotechnika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22</v>
      </c>
      <c r="D111" s="39"/>
      <c r="E111" s="39"/>
      <c r="F111" s="26" t="str">
        <f>F12</f>
        <v xml:space="preserve"> </v>
      </c>
      <c r="G111" s="39"/>
      <c r="H111" s="39"/>
      <c r="I111" s="31" t="s">
        <v>24</v>
      </c>
      <c r="J111" s="78" t="str">
        <f>IF(J12="","",J12)</f>
        <v>28. 6. 2023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26</v>
      </c>
      <c r="D113" s="39"/>
      <c r="E113" s="39"/>
      <c r="F113" s="26" t="str">
        <f>E15</f>
        <v>VŠB-TU Ostrava</v>
      </c>
      <c r="G113" s="39"/>
      <c r="H113" s="39"/>
      <c r="I113" s="31" t="s">
        <v>33</v>
      </c>
      <c r="J113" s="35" t="str">
        <f>E21</f>
        <v>Jiří Langer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31</v>
      </c>
      <c r="D114" s="39"/>
      <c r="E114" s="39"/>
      <c r="F114" s="26" t="str">
        <f>IF(E18="","",E18)</f>
        <v>Vyplň údaj</v>
      </c>
      <c r="G114" s="39"/>
      <c r="H114" s="39"/>
      <c r="I114" s="31" t="s">
        <v>37</v>
      </c>
      <c r="J114" s="35" t="str">
        <f>E24</f>
        <v>Jiří Langer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90"/>
      <c r="B116" s="191"/>
      <c r="C116" s="192" t="s">
        <v>109</v>
      </c>
      <c r="D116" s="193" t="s">
        <v>64</v>
      </c>
      <c r="E116" s="193" t="s">
        <v>60</v>
      </c>
      <c r="F116" s="193" t="s">
        <v>61</v>
      </c>
      <c r="G116" s="193" t="s">
        <v>110</v>
      </c>
      <c r="H116" s="193" t="s">
        <v>111</v>
      </c>
      <c r="I116" s="193" t="s">
        <v>112</v>
      </c>
      <c r="J116" s="193" t="s">
        <v>101</v>
      </c>
      <c r="K116" s="194" t="s">
        <v>113</v>
      </c>
      <c r="L116" s="195"/>
      <c r="M116" s="99" t="s">
        <v>1</v>
      </c>
      <c r="N116" s="100" t="s">
        <v>43</v>
      </c>
      <c r="O116" s="100" t="s">
        <v>114</v>
      </c>
      <c r="P116" s="100" t="s">
        <v>115</v>
      </c>
      <c r="Q116" s="100" t="s">
        <v>116</v>
      </c>
      <c r="R116" s="100" t="s">
        <v>117</v>
      </c>
      <c r="S116" s="100" t="s">
        <v>118</v>
      </c>
      <c r="T116" s="101" t="s">
        <v>119</v>
      </c>
      <c r="U116" s="190"/>
      <c r="V116" s="190"/>
      <c r="W116" s="190"/>
      <c r="X116" s="190"/>
      <c r="Y116" s="190"/>
      <c r="Z116" s="190"/>
      <c r="AA116" s="190"/>
      <c r="AB116" s="190"/>
      <c r="AC116" s="190"/>
      <c r="AD116" s="190"/>
      <c r="AE116" s="190"/>
    </row>
    <row r="117" s="2" customFormat="1" ht="22.8" customHeight="1">
      <c r="A117" s="37"/>
      <c r="B117" s="38"/>
      <c r="C117" s="106" t="s">
        <v>120</v>
      </c>
      <c r="D117" s="39"/>
      <c r="E117" s="39"/>
      <c r="F117" s="39"/>
      <c r="G117" s="39"/>
      <c r="H117" s="39"/>
      <c r="I117" s="39"/>
      <c r="J117" s="196">
        <f>BK117</f>
        <v>0</v>
      </c>
      <c r="K117" s="39"/>
      <c r="L117" s="43"/>
      <c r="M117" s="102"/>
      <c r="N117" s="197"/>
      <c r="O117" s="103"/>
      <c r="P117" s="198">
        <f>P118</f>
        <v>0</v>
      </c>
      <c r="Q117" s="103"/>
      <c r="R117" s="198">
        <f>R118</f>
        <v>0</v>
      </c>
      <c r="S117" s="103"/>
      <c r="T117" s="199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78</v>
      </c>
      <c r="AU117" s="16" t="s">
        <v>103</v>
      </c>
      <c r="BK117" s="200">
        <f>BK118</f>
        <v>0</v>
      </c>
    </row>
    <row r="118" s="12" customFormat="1" ht="25.92" customHeight="1">
      <c r="A118" s="12"/>
      <c r="B118" s="201"/>
      <c r="C118" s="202"/>
      <c r="D118" s="203" t="s">
        <v>78</v>
      </c>
      <c r="E118" s="204" t="s">
        <v>415</v>
      </c>
      <c r="F118" s="204" t="s">
        <v>416</v>
      </c>
      <c r="G118" s="202"/>
      <c r="H118" s="202"/>
      <c r="I118" s="205"/>
      <c r="J118" s="206">
        <f>BK118</f>
        <v>0</v>
      </c>
      <c r="K118" s="202"/>
      <c r="L118" s="207"/>
      <c r="M118" s="208"/>
      <c r="N118" s="209"/>
      <c r="O118" s="209"/>
      <c r="P118" s="210">
        <f>P119</f>
        <v>0</v>
      </c>
      <c r="Q118" s="209"/>
      <c r="R118" s="210">
        <f>R119</f>
        <v>0</v>
      </c>
      <c r="S118" s="209"/>
      <c r="T118" s="211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2" t="s">
        <v>89</v>
      </c>
      <c r="AT118" s="213" t="s">
        <v>78</v>
      </c>
      <c r="AU118" s="213" t="s">
        <v>79</v>
      </c>
      <c r="AY118" s="212" t="s">
        <v>123</v>
      </c>
      <c r="BK118" s="214">
        <f>BK119</f>
        <v>0</v>
      </c>
    </row>
    <row r="119" s="2" customFormat="1" ht="24.15" customHeight="1">
      <c r="A119" s="37"/>
      <c r="B119" s="38"/>
      <c r="C119" s="217" t="s">
        <v>87</v>
      </c>
      <c r="D119" s="217" t="s">
        <v>126</v>
      </c>
      <c r="E119" s="218" t="s">
        <v>415</v>
      </c>
      <c r="F119" s="219" t="s">
        <v>745</v>
      </c>
      <c r="G119" s="220" t="s">
        <v>129</v>
      </c>
      <c r="H119" s="221">
        <v>1</v>
      </c>
      <c r="I119" s="222"/>
      <c r="J119" s="223">
        <f>ROUND(I119*H119,2)</f>
        <v>0</v>
      </c>
      <c r="K119" s="219" t="s">
        <v>1</v>
      </c>
      <c r="L119" s="43"/>
      <c r="M119" s="272" t="s">
        <v>1</v>
      </c>
      <c r="N119" s="273" t="s">
        <v>44</v>
      </c>
      <c r="O119" s="274"/>
      <c r="P119" s="275">
        <f>O119*H119</f>
        <v>0</v>
      </c>
      <c r="Q119" s="275">
        <v>0</v>
      </c>
      <c r="R119" s="275">
        <f>Q119*H119</f>
        <v>0</v>
      </c>
      <c r="S119" s="275">
        <v>0</v>
      </c>
      <c r="T119" s="27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8" t="s">
        <v>236</v>
      </c>
      <c r="AT119" s="228" t="s">
        <v>126</v>
      </c>
      <c r="AU119" s="228" t="s">
        <v>87</v>
      </c>
      <c r="AY119" s="16" t="s">
        <v>123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6" t="s">
        <v>87</v>
      </c>
      <c r="BK119" s="229">
        <f>ROUND(I119*H119,2)</f>
        <v>0</v>
      </c>
      <c r="BL119" s="16" t="s">
        <v>236</v>
      </c>
      <c r="BM119" s="228" t="s">
        <v>746</v>
      </c>
    </row>
    <row r="120" s="2" customFormat="1" ht="6.96" customHeight="1">
      <c r="A120" s="37"/>
      <c r="B120" s="65"/>
      <c r="C120" s="66"/>
      <c r="D120" s="66"/>
      <c r="E120" s="66"/>
      <c r="F120" s="66"/>
      <c r="G120" s="66"/>
      <c r="H120" s="66"/>
      <c r="I120" s="66"/>
      <c r="J120" s="66"/>
      <c r="K120" s="66"/>
      <c r="L120" s="43"/>
      <c r="M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</sheetData>
  <sheetProtection sheet="1" autoFilter="0" formatColumns="0" formatRows="0" objects="1" scenarios="1" spinCount="100000" saltValue="Mu3YMi0CsSq/6eL8QspBwdQHgxoPf8K9ocDMhz+f2qoZ3qfj2CMiLCSmF/JO9O+0WQsU6vHEEcPBkNKUFJ5yVA==" hashValue="jJhrHzWG3yRhSP9inrHXHBKcEyI2GnWkbS97a23bW+FJv/4KNMRbgTxyZniXcJLXeUYcwB+sT0DgoFMfSkwh4Q==" algorithmName="SHA-512" password="CC35"/>
  <autoFilter ref="C116:K11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DESKTOP-C59C3QJ\uuu</dc:creator>
  <cp:lastModifiedBy>DESKTOP-C59C3QJ\uuu</cp:lastModifiedBy>
  <dcterms:created xsi:type="dcterms:W3CDTF">2023-07-13T08:54:42Z</dcterms:created>
  <dcterms:modified xsi:type="dcterms:W3CDTF">2023-07-13T08:54:52Z</dcterms:modified>
</cp:coreProperties>
</file>